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380" yWindow="-30" windowWidth="15960" windowHeight="11520" tabRatio="755" activeTab="43"/>
  </bookViews>
  <sheets>
    <sheet name="Item1" sheetId="1" r:id="rId1"/>
    <sheet name="Item2" sheetId="2" r:id="rId2"/>
    <sheet name="Item3" sheetId="3" r:id="rId3"/>
    <sheet name="Item4" sheetId="4" r:id="rId4"/>
    <sheet name="Item5" sheetId="5" r:id="rId5"/>
    <sheet name="Item6" sheetId="6" r:id="rId6"/>
    <sheet name="Item7" sheetId="7" r:id="rId7"/>
    <sheet name="Item8" sheetId="8" r:id="rId8"/>
    <sheet name="Item9" sheetId="9" r:id="rId9"/>
    <sheet name="Item10" sheetId="10" r:id="rId10"/>
    <sheet name="Item11" sheetId="11" r:id="rId11"/>
    <sheet name="Item12" sheetId="12" r:id="rId12"/>
    <sheet name="Item13" sheetId="13" r:id="rId13"/>
    <sheet name="Item14" sheetId="14" r:id="rId14"/>
    <sheet name="Item15" sheetId="15" r:id="rId15"/>
    <sheet name="Item16" sheetId="16" r:id="rId16"/>
    <sheet name="Item17" sheetId="17" r:id="rId17"/>
    <sheet name="Item18" sheetId="18" r:id="rId18"/>
    <sheet name="Item19" sheetId="19" r:id="rId19"/>
    <sheet name="Item20" sheetId="20" r:id="rId20"/>
    <sheet name="Item21" sheetId="21" r:id="rId21"/>
    <sheet name="Item22" sheetId="22" r:id="rId22"/>
    <sheet name="Item24" sheetId="24" state="hidden" r:id="rId23"/>
    <sheet name="Item25" sheetId="25" state="hidden" r:id="rId24"/>
    <sheet name="Item26" sheetId="26" state="hidden" r:id="rId25"/>
    <sheet name="Item27" sheetId="27" state="hidden" r:id="rId26"/>
    <sheet name="Item28" sheetId="28" state="hidden" r:id="rId27"/>
    <sheet name="Item29" sheetId="29" state="hidden" r:id="rId28"/>
    <sheet name="Item30" sheetId="30" state="hidden" r:id="rId29"/>
    <sheet name="Item31" sheetId="31" state="hidden" r:id="rId30"/>
    <sheet name="Item32" sheetId="32" state="hidden" r:id="rId31"/>
    <sheet name="Item33" sheetId="33" state="hidden" r:id="rId32"/>
    <sheet name="Item40" sheetId="40" state="hidden" r:id="rId33"/>
    <sheet name="Item41" sheetId="41" state="hidden" r:id="rId34"/>
    <sheet name="Item42" sheetId="42" state="hidden" r:id="rId35"/>
    <sheet name="Item43" sheetId="43" state="hidden" r:id="rId36"/>
    <sheet name="Item44" sheetId="44" state="hidden" r:id="rId37"/>
    <sheet name="Item45" sheetId="45" state="hidden" r:id="rId38"/>
    <sheet name="Item46" sheetId="46" state="hidden" r:id="rId39"/>
    <sheet name="Item47" sheetId="47" state="hidden" r:id="rId40"/>
    <sheet name="Item48" sheetId="48" state="hidden" r:id="rId41"/>
    <sheet name="Item49" sheetId="49" state="hidden" r:id="rId42"/>
    <sheet name="Item50" sheetId="50" state="hidden" r:id="rId43"/>
    <sheet name="TOTAL" sheetId="51" r:id="rId44"/>
    <sheet name="menores" sheetId="52" r:id="rId45"/>
  </sheets>
  <definedNames>
    <definedName name="_xlnm.Print_Area" localSheetId="44">menores!$A$1:$F$47</definedName>
    <definedName name="_xlnm.Print_Area" localSheetId="43">TOTAL!$A$1:$F$32</definedName>
    <definedName name="Print_Area_0" localSheetId="43">TOTAL!$A$8:$F$32</definedName>
    <definedName name="Print_Area_0_0" localSheetId="43">TOTAL!$A$8:$F$32</definedName>
    <definedName name="_xlnm.Print_Titles" localSheetId="43">TOTAL!$8:$9</definedName>
  </definedNames>
  <calcPr calcId="145621"/>
</workbook>
</file>

<file path=xl/calcChain.xml><?xml version="1.0" encoding="utf-8"?>
<calcChain xmlns="http://schemas.openxmlformats.org/spreadsheetml/2006/main">
  <c r="C22" i="13" l="1"/>
  <c r="B12" i="51" l="1"/>
  <c r="B17" i="51"/>
  <c r="D46" i="52" l="1"/>
  <c r="C46" i="52"/>
  <c r="B46" i="52"/>
  <c r="D44" i="52"/>
  <c r="C44" i="52"/>
  <c r="B44" i="52"/>
  <c r="D42" i="52"/>
  <c r="C42" i="52"/>
  <c r="B42" i="52"/>
  <c r="D40" i="52"/>
  <c r="C40" i="52"/>
  <c r="B40" i="52"/>
  <c r="D38" i="52"/>
  <c r="C38" i="52"/>
  <c r="B38" i="52"/>
  <c r="D36" i="52"/>
  <c r="C36" i="52"/>
  <c r="B36" i="52"/>
  <c r="D34" i="52"/>
  <c r="C34" i="52"/>
  <c r="B34" i="52"/>
  <c r="D32" i="52"/>
  <c r="C32" i="52"/>
  <c r="B32" i="52"/>
  <c r="D30" i="52"/>
  <c r="C30" i="52"/>
  <c r="B30" i="52"/>
  <c r="D28" i="52"/>
  <c r="C28" i="52"/>
  <c r="B28" i="52"/>
  <c r="D26" i="52"/>
  <c r="C26" i="52"/>
  <c r="B26" i="52"/>
  <c r="D24" i="52"/>
  <c r="C24" i="52"/>
  <c r="B24" i="52"/>
  <c r="D22" i="52"/>
  <c r="C22" i="52"/>
  <c r="B22" i="52"/>
  <c r="D20" i="52"/>
  <c r="C20" i="52"/>
  <c r="B20" i="52"/>
  <c r="D18" i="52"/>
  <c r="C18" i="52"/>
  <c r="B18" i="52"/>
  <c r="D16" i="52"/>
  <c r="C16" i="52"/>
  <c r="B16" i="52"/>
  <c r="D14" i="52"/>
  <c r="C14" i="52"/>
  <c r="B14" i="52"/>
  <c r="D12" i="52"/>
  <c r="C12" i="52"/>
  <c r="B12" i="52"/>
  <c r="D10" i="52"/>
  <c r="C10" i="52"/>
  <c r="B10" i="52"/>
  <c r="D8" i="52"/>
  <c r="C8" i="52"/>
  <c r="B8" i="52"/>
  <c r="D6" i="52"/>
  <c r="C6" i="52"/>
  <c r="B6" i="52"/>
  <c r="D4" i="52"/>
  <c r="C4" i="52"/>
  <c r="B4" i="52"/>
  <c r="D31" i="51"/>
  <c r="C31" i="51"/>
  <c r="B31" i="51"/>
  <c r="D30" i="51"/>
  <c r="C30" i="51"/>
  <c r="B30" i="51"/>
  <c r="D29" i="51"/>
  <c r="C29" i="51"/>
  <c r="B29" i="51"/>
  <c r="D28" i="51"/>
  <c r="C28" i="51"/>
  <c r="B28" i="51"/>
  <c r="D27" i="51"/>
  <c r="C27" i="51"/>
  <c r="B27" i="51"/>
  <c r="D26" i="51"/>
  <c r="C26" i="51"/>
  <c r="B26" i="51"/>
  <c r="D25" i="51"/>
  <c r="C25" i="51"/>
  <c r="B25" i="51"/>
  <c r="D24" i="51"/>
  <c r="C24" i="51"/>
  <c r="B24" i="51"/>
  <c r="D23" i="51"/>
  <c r="C23" i="51"/>
  <c r="B23" i="51"/>
  <c r="D22" i="51"/>
  <c r="C22" i="51"/>
  <c r="B22" i="51"/>
  <c r="D21" i="51"/>
  <c r="C21" i="51"/>
  <c r="B21" i="51"/>
  <c r="D20" i="51"/>
  <c r="C20" i="51"/>
  <c r="B20" i="51"/>
  <c r="D19" i="51"/>
  <c r="C19" i="51"/>
  <c r="B19" i="51"/>
  <c r="D18" i="51"/>
  <c r="C18" i="51"/>
  <c r="B18" i="51"/>
  <c r="D17" i="51"/>
  <c r="C17" i="51"/>
  <c r="D16" i="51"/>
  <c r="C16" i="51"/>
  <c r="B16" i="51"/>
  <c r="D15" i="51"/>
  <c r="C15" i="51"/>
  <c r="B15" i="51"/>
  <c r="D14" i="51"/>
  <c r="C14" i="51"/>
  <c r="B14" i="51"/>
  <c r="D13" i="51"/>
  <c r="C13" i="51"/>
  <c r="B13" i="51"/>
  <c r="D12" i="51"/>
  <c r="C12" i="51"/>
  <c r="D11" i="51"/>
  <c r="C11" i="51"/>
  <c r="B11" i="51"/>
  <c r="D10" i="51"/>
  <c r="C10" i="51"/>
  <c r="B10" i="51"/>
  <c r="H20" i="50"/>
  <c r="G20" i="50" s="1"/>
  <c r="F20" i="50"/>
  <c r="E20" i="50"/>
  <c r="D20" i="50"/>
  <c r="B20" i="50"/>
  <c r="C20" i="50" s="1"/>
  <c r="I17" i="50"/>
  <c r="I16" i="50"/>
  <c r="I15" i="50"/>
  <c r="I14" i="50"/>
  <c r="I13" i="50"/>
  <c r="I12" i="50"/>
  <c r="I11" i="50"/>
  <c r="I10" i="50"/>
  <c r="I9" i="50"/>
  <c r="I8" i="50"/>
  <c r="I7" i="50"/>
  <c r="I6" i="50"/>
  <c r="I5" i="50"/>
  <c r="I4" i="50"/>
  <c r="I3" i="50"/>
  <c r="F3" i="50"/>
  <c r="H20" i="49"/>
  <c r="G20" i="49" s="1"/>
  <c r="F20" i="49"/>
  <c r="D20" i="49"/>
  <c r="B20" i="49"/>
  <c r="A20" i="49" s="1"/>
  <c r="I17" i="49"/>
  <c r="I16" i="49"/>
  <c r="I15" i="49"/>
  <c r="I14" i="49"/>
  <c r="I13" i="49"/>
  <c r="I12" i="49"/>
  <c r="I11" i="49"/>
  <c r="I10" i="49"/>
  <c r="I9" i="49"/>
  <c r="I8" i="49"/>
  <c r="I7" i="49"/>
  <c r="I6" i="49"/>
  <c r="I5" i="49"/>
  <c r="I4" i="49"/>
  <c r="I3" i="49"/>
  <c r="F3" i="49"/>
  <c r="H20" i="48"/>
  <c r="G20" i="48" s="1"/>
  <c r="F20" i="48"/>
  <c r="E20" i="48"/>
  <c r="D20" i="48"/>
  <c r="B20" i="48"/>
  <c r="C20" i="48" s="1"/>
  <c r="I17" i="48"/>
  <c r="I16" i="48"/>
  <c r="I15" i="48"/>
  <c r="I14" i="48"/>
  <c r="I13" i="48"/>
  <c r="I12" i="48"/>
  <c r="I11" i="48"/>
  <c r="I10" i="48"/>
  <c r="I9" i="48"/>
  <c r="I8" i="48"/>
  <c r="I7" i="48"/>
  <c r="I6" i="48"/>
  <c r="I5" i="48"/>
  <c r="I4" i="48"/>
  <c r="I3" i="48"/>
  <c r="F3" i="48"/>
  <c r="H20" i="47"/>
  <c r="G20" i="47" s="1"/>
  <c r="F20" i="47"/>
  <c r="D20" i="47"/>
  <c r="B20" i="47"/>
  <c r="A20" i="47" s="1"/>
  <c r="I17" i="47"/>
  <c r="I16" i="47"/>
  <c r="I15" i="47"/>
  <c r="I14" i="47"/>
  <c r="I13" i="47"/>
  <c r="I12" i="47"/>
  <c r="I11" i="47"/>
  <c r="I10" i="47"/>
  <c r="I9" i="47"/>
  <c r="I8" i="47"/>
  <c r="I7" i="47"/>
  <c r="I6" i="47"/>
  <c r="I5" i="47"/>
  <c r="I4" i="47"/>
  <c r="I3" i="47"/>
  <c r="F3" i="47"/>
  <c r="H20" i="46"/>
  <c r="G20" i="46" s="1"/>
  <c r="F20" i="46"/>
  <c r="E20" i="46"/>
  <c r="D20" i="46"/>
  <c r="B20" i="46"/>
  <c r="C20" i="46" s="1"/>
  <c r="I17" i="46"/>
  <c r="I16" i="46"/>
  <c r="I15" i="46"/>
  <c r="I14" i="46"/>
  <c r="I13" i="46"/>
  <c r="I12" i="46"/>
  <c r="I11" i="46"/>
  <c r="I10" i="46"/>
  <c r="I9" i="46"/>
  <c r="I8" i="46"/>
  <c r="I7" i="46"/>
  <c r="I6" i="46"/>
  <c r="I5" i="46"/>
  <c r="I4" i="46"/>
  <c r="I3" i="46"/>
  <c r="F3" i="46"/>
  <c r="H20" i="45"/>
  <c r="G20" i="45" s="1"/>
  <c r="F20" i="45"/>
  <c r="D20" i="45"/>
  <c r="B20" i="45"/>
  <c r="I17" i="45"/>
  <c r="I16" i="45"/>
  <c r="I15" i="45"/>
  <c r="I14" i="45"/>
  <c r="I13" i="45"/>
  <c r="I12" i="45"/>
  <c r="I11" i="45"/>
  <c r="I10" i="45"/>
  <c r="I9" i="45"/>
  <c r="I8" i="45"/>
  <c r="I7" i="45"/>
  <c r="I6" i="45"/>
  <c r="I5" i="45"/>
  <c r="I4" i="45"/>
  <c r="I3" i="45"/>
  <c r="F3" i="45"/>
  <c r="H20" i="44"/>
  <c r="G20" i="44" s="1"/>
  <c r="F20" i="44"/>
  <c r="E20" i="44"/>
  <c r="D20" i="44"/>
  <c r="B20" i="44"/>
  <c r="C20" i="44" s="1"/>
  <c r="I17" i="44"/>
  <c r="I16" i="44"/>
  <c r="I15" i="44"/>
  <c r="I14" i="44"/>
  <c r="I13" i="44"/>
  <c r="I12" i="44"/>
  <c r="I11" i="44"/>
  <c r="I10" i="44"/>
  <c r="I9" i="44"/>
  <c r="I8" i="44"/>
  <c r="I7" i="44"/>
  <c r="I6" i="44"/>
  <c r="I5" i="44"/>
  <c r="I4" i="44"/>
  <c r="I3" i="44"/>
  <c r="F3" i="44"/>
  <c r="H20" i="43"/>
  <c r="G20" i="43" s="1"/>
  <c r="F20" i="43"/>
  <c r="D20" i="43"/>
  <c r="B20" i="43"/>
  <c r="I17" i="43"/>
  <c r="I16" i="43"/>
  <c r="I15" i="43"/>
  <c r="I14" i="43"/>
  <c r="I13" i="43"/>
  <c r="I12" i="43"/>
  <c r="I11" i="43"/>
  <c r="I10" i="43"/>
  <c r="I9" i="43"/>
  <c r="I8" i="43"/>
  <c r="I7" i="43"/>
  <c r="I6" i="43"/>
  <c r="I5" i="43"/>
  <c r="I4" i="43"/>
  <c r="I3" i="43"/>
  <c r="F3" i="43"/>
  <c r="H20" i="42"/>
  <c r="G20" i="42" s="1"/>
  <c r="F20" i="42"/>
  <c r="E20" i="42"/>
  <c r="D20" i="42"/>
  <c r="B20" i="42"/>
  <c r="C20" i="42" s="1"/>
  <c r="I17" i="42"/>
  <c r="I16" i="42"/>
  <c r="I15" i="42"/>
  <c r="I14" i="42"/>
  <c r="I13" i="42"/>
  <c r="I12" i="42"/>
  <c r="I11" i="42"/>
  <c r="I10" i="42"/>
  <c r="I9" i="42"/>
  <c r="I8" i="42"/>
  <c r="I7" i="42"/>
  <c r="I6" i="42"/>
  <c r="I5" i="42"/>
  <c r="I4" i="42"/>
  <c r="I3" i="42"/>
  <c r="F3" i="42"/>
  <c r="H20" i="41"/>
  <c r="G20" i="41" s="1"/>
  <c r="F20" i="41"/>
  <c r="D20" i="41"/>
  <c r="B20" i="41"/>
  <c r="I17" i="41"/>
  <c r="I16" i="41"/>
  <c r="I15" i="41"/>
  <c r="I14" i="41"/>
  <c r="I13" i="41"/>
  <c r="I12" i="41"/>
  <c r="I11" i="41"/>
  <c r="I10" i="41"/>
  <c r="I9" i="41"/>
  <c r="I8" i="41"/>
  <c r="I7" i="41"/>
  <c r="I6" i="41"/>
  <c r="I5" i="41"/>
  <c r="I4" i="41"/>
  <c r="I3" i="41"/>
  <c r="F3" i="41"/>
  <c r="H20" i="40"/>
  <c r="G20" i="40" s="1"/>
  <c r="F20" i="40"/>
  <c r="E20" i="40"/>
  <c r="D20" i="40"/>
  <c r="B20" i="40"/>
  <c r="C20" i="40" s="1"/>
  <c r="I17" i="40"/>
  <c r="I16" i="40"/>
  <c r="I15" i="40"/>
  <c r="I14" i="40"/>
  <c r="I13" i="40"/>
  <c r="I12" i="40"/>
  <c r="I11" i="40"/>
  <c r="I10" i="40"/>
  <c r="I9" i="40"/>
  <c r="I8" i="40"/>
  <c r="I7" i="40"/>
  <c r="I6" i="40"/>
  <c r="I5" i="40"/>
  <c r="I4" i="40"/>
  <c r="I3" i="40"/>
  <c r="F3" i="40"/>
  <c r="H20" i="33"/>
  <c r="G20" i="33" s="1"/>
  <c r="F20" i="33"/>
  <c r="E20" i="33"/>
  <c r="D20" i="33"/>
  <c r="C20" i="33"/>
  <c r="H22" i="33" s="1"/>
  <c r="H23" i="33" s="1"/>
  <c r="B20" i="33"/>
  <c r="A20" i="33" s="1"/>
  <c r="I17" i="33"/>
  <c r="I16" i="33"/>
  <c r="I15" i="33"/>
  <c r="I14" i="33"/>
  <c r="I13" i="33"/>
  <c r="I12" i="33"/>
  <c r="I11" i="33"/>
  <c r="I10" i="33"/>
  <c r="I9" i="33"/>
  <c r="I8" i="33"/>
  <c r="I7" i="33"/>
  <c r="I5" i="33"/>
  <c r="I4" i="33"/>
  <c r="I3" i="33"/>
  <c r="F3" i="33"/>
  <c r="E3" i="33"/>
  <c r="H20" i="32"/>
  <c r="G20" i="32" s="1"/>
  <c r="F20" i="32"/>
  <c r="D20" i="32"/>
  <c r="B20" i="32"/>
  <c r="A20" i="32" s="1"/>
  <c r="C20" i="32" s="1"/>
  <c r="I17" i="32"/>
  <c r="I16" i="32"/>
  <c r="I15" i="32"/>
  <c r="I14" i="32"/>
  <c r="I13" i="32"/>
  <c r="I12" i="32"/>
  <c r="F3" i="32"/>
  <c r="H20" i="31"/>
  <c r="G20" i="31" s="1"/>
  <c r="F20" i="31"/>
  <c r="D20" i="31"/>
  <c r="B20" i="31"/>
  <c r="A20" i="31" s="1"/>
  <c r="C20" i="31" s="1"/>
  <c r="I17" i="31"/>
  <c r="I16" i="31"/>
  <c r="I15" i="31"/>
  <c r="I14" i="31"/>
  <c r="I13" i="31"/>
  <c r="I12" i="31"/>
  <c r="I11" i="31"/>
  <c r="F3" i="31"/>
  <c r="H20" i="30"/>
  <c r="G20" i="30" s="1"/>
  <c r="F20" i="30"/>
  <c r="D20" i="30"/>
  <c r="B20" i="30"/>
  <c r="A20" i="30" s="1"/>
  <c r="C20" i="30" s="1"/>
  <c r="I17" i="30"/>
  <c r="I16" i="30"/>
  <c r="I15" i="30"/>
  <c r="I14" i="30"/>
  <c r="I13" i="30"/>
  <c r="I12" i="30"/>
  <c r="I11" i="30"/>
  <c r="F3" i="30"/>
  <c r="H20" i="29"/>
  <c r="G20" i="29" s="1"/>
  <c r="F20" i="29"/>
  <c r="D20" i="29"/>
  <c r="B20" i="29"/>
  <c r="A20" i="29" s="1"/>
  <c r="C20" i="29" s="1"/>
  <c r="I17" i="29"/>
  <c r="I16" i="29"/>
  <c r="I15" i="29"/>
  <c r="I14" i="29"/>
  <c r="I13" i="29"/>
  <c r="I12" i="29"/>
  <c r="I11" i="29"/>
  <c r="I10" i="29"/>
  <c r="I9" i="29"/>
  <c r="I8" i="29"/>
  <c r="I7" i="29"/>
  <c r="F3" i="29"/>
  <c r="H20" i="28"/>
  <c r="G20" i="28" s="1"/>
  <c r="F20" i="28"/>
  <c r="D20" i="28"/>
  <c r="B20" i="28"/>
  <c r="A20" i="28" s="1"/>
  <c r="C20" i="28" s="1"/>
  <c r="I17" i="28"/>
  <c r="I16" i="28"/>
  <c r="I15" i="28"/>
  <c r="I14" i="28"/>
  <c r="I13" i="28"/>
  <c r="I12" i="28"/>
  <c r="I11" i="28"/>
  <c r="I10" i="28"/>
  <c r="I9" i="28"/>
  <c r="I8" i="28"/>
  <c r="I7" i="28"/>
  <c r="I6" i="28"/>
  <c r="F3" i="28"/>
  <c r="H20" i="27"/>
  <c r="G20" i="27" s="1"/>
  <c r="F20" i="27"/>
  <c r="D20" i="27"/>
  <c r="B20" i="27"/>
  <c r="A20" i="27" s="1"/>
  <c r="C20" i="27" s="1"/>
  <c r="I17" i="27"/>
  <c r="I16" i="27"/>
  <c r="I15" i="27"/>
  <c r="I14" i="27"/>
  <c r="I13" i="27"/>
  <c r="I12" i="27"/>
  <c r="I11" i="27"/>
  <c r="I10" i="27"/>
  <c r="I9" i="27"/>
  <c r="I8" i="27"/>
  <c r="I7" i="27"/>
  <c r="I6" i="27"/>
  <c r="I5" i="27"/>
  <c r="F3" i="27"/>
  <c r="H20" i="26"/>
  <c r="G20" i="26" s="1"/>
  <c r="F20" i="26"/>
  <c r="D20" i="26"/>
  <c r="B20" i="26"/>
  <c r="A20" i="26" s="1"/>
  <c r="C20" i="26" s="1"/>
  <c r="I17" i="26"/>
  <c r="I16" i="26"/>
  <c r="I15" i="26"/>
  <c r="I14" i="26"/>
  <c r="I13" i="26"/>
  <c r="I12" i="26"/>
  <c r="I11" i="26"/>
  <c r="I10" i="26"/>
  <c r="I9" i="26"/>
  <c r="I8" i="26"/>
  <c r="I7" i="26"/>
  <c r="F3" i="26"/>
  <c r="H20" i="25"/>
  <c r="G20" i="25" s="1"/>
  <c r="F20" i="25"/>
  <c r="D20" i="25"/>
  <c r="B20" i="25"/>
  <c r="A20" i="25" s="1"/>
  <c r="C20" i="25" s="1"/>
  <c r="I17" i="25"/>
  <c r="I16" i="25"/>
  <c r="I15" i="25"/>
  <c r="I14" i="25"/>
  <c r="I13" i="25"/>
  <c r="I12" i="25"/>
  <c r="I11" i="25"/>
  <c r="I10" i="25"/>
  <c r="I9" i="25"/>
  <c r="I8" i="25"/>
  <c r="F3" i="25"/>
  <c r="H20" i="24"/>
  <c r="G20" i="24" s="1"/>
  <c r="F20" i="24"/>
  <c r="D20" i="24"/>
  <c r="B20" i="24"/>
  <c r="A20" i="24" s="1"/>
  <c r="C20" i="24" s="1"/>
  <c r="I17" i="24"/>
  <c r="I16" i="24"/>
  <c r="I15" i="24"/>
  <c r="I14" i="24"/>
  <c r="I13" i="24"/>
  <c r="I12" i="24"/>
  <c r="F3" i="24"/>
  <c r="H20" i="22"/>
  <c r="G20" i="22" s="1"/>
  <c r="B45" i="52" s="1"/>
  <c r="F20" i="22"/>
  <c r="D20" i="22"/>
  <c r="B20" i="22"/>
  <c r="I17" i="22"/>
  <c r="I16" i="22"/>
  <c r="I15" i="22"/>
  <c r="I14" i="22"/>
  <c r="I13" i="22"/>
  <c r="I11" i="22"/>
  <c r="I10" i="22"/>
  <c r="I9" i="22"/>
  <c r="I8" i="22"/>
  <c r="I7" i="22"/>
  <c r="I5" i="22"/>
  <c r="F3" i="22"/>
  <c r="E46" i="52" s="1"/>
  <c r="H20" i="21"/>
  <c r="G20" i="21" s="1"/>
  <c r="B43" i="52" s="1"/>
  <c r="F20" i="21"/>
  <c r="D20" i="21"/>
  <c r="B20" i="21"/>
  <c r="A20" i="21" s="1"/>
  <c r="I17" i="21"/>
  <c r="I16" i="21"/>
  <c r="I15" i="21"/>
  <c r="I14" i="21"/>
  <c r="I13" i="21"/>
  <c r="I12" i="21"/>
  <c r="I11" i="21"/>
  <c r="I10" i="21"/>
  <c r="I9" i="21"/>
  <c r="I8" i="21"/>
  <c r="F3" i="21"/>
  <c r="E44" i="52" s="1"/>
  <c r="H20" i="20"/>
  <c r="G20" i="20" s="1"/>
  <c r="B41" i="52" s="1"/>
  <c r="F20" i="20"/>
  <c r="D20" i="20"/>
  <c r="B20" i="20"/>
  <c r="A20" i="20" s="1"/>
  <c r="I17" i="20"/>
  <c r="I16" i="20"/>
  <c r="I15" i="20"/>
  <c r="I14" i="20"/>
  <c r="I13" i="20"/>
  <c r="I12" i="20"/>
  <c r="I11" i="20"/>
  <c r="I10" i="20"/>
  <c r="I9" i="20"/>
  <c r="I8" i="20"/>
  <c r="F3" i="20"/>
  <c r="E42" i="52" s="1"/>
  <c r="H20" i="19"/>
  <c r="G20" i="19" s="1"/>
  <c r="B39" i="52" s="1"/>
  <c r="F20" i="19"/>
  <c r="D20" i="19"/>
  <c r="B20" i="19"/>
  <c r="A20" i="19" s="1"/>
  <c r="I17" i="19"/>
  <c r="I16" i="19"/>
  <c r="I15" i="19"/>
  <c r="I14" i="19"/>
  <c r="I13" i="19"/>
  <c r="I12" i="19"/>
  <c r="I11" i="19"/>
  <c r="I8" i="19"/>
  <c r="I5" i="19"/>
  <c r="F3" i="19"/>
  <c r="E40" i="52" s="1"/>
  <c r="F40" i="52" s="1"/>
  <c r="H20" i="18"/>
  <c r="G20" i="18" s="1"/>
  <c r="B37" i="52" s="1"/>
  <c r="F20" i="18"/>
  <c r="D20" i="18"/>
  <c r="B20" i="18"/>
  <c r="I17" i="18"/>
  <c r="I16" i="18"/>
  <c r="I15" i="18"/>
  <c r="I14" i="18"/>
  <c r="I13" i="18"/>
  <c r="I12" i="18"/>
  <c r="I11" i="18"/>
  <c r="I10" i="18"/>
  <c r="I9" i="18"/>
  <c r="I8" i="18"/>
  <c r="I7" i="18"/>
  <c r="F3" i="18"/>
  <c r="E38" i="52" s="1"/>
  <c r="H20" i="17"/>
  <c r="G20" i="17" s="1"/>
  <c r="B35" i="52" s="1"/>
  <c r="F20" i="17"/>
  <c r="D20" i="17"/>
  <c r="B20" i="17"/>
  <c r="I17" i="17"/>
  <c r="I16" i="17"/>
  <c r="I15" i="17"/>
  <c r="I14" i="17"/>
  <c r="I13" i="17"/>
  <c r="I12" i="17"/>
  <c r="I11" i="17"/>
  <c r="I10" i="17"/>
  <c r="I8" i="17"/>
  <c r="F3" i="17"/>
  <c r="E36" i="52" s="1"/>
  <c r="F36" i="52" s="1"/>
  <c r="H20" i="16"/>
  <c r="G20" i="16" s="1"/>
  <c r="B33" i="52" s="1"/>
  <c r="F20" i="16"/>
  <c r="D20" i="16"/>
  <c r="B20" i="16"/>
  <c r="A20" i="16" s="1"/>
  <c r="I17" i="16"/>
  <c r="I16" i="16"/>
  <c r="I15" i="16"/>
  <c r="I14" i="16"/>
  <c r="I13" i="16"/>
  <c r="I12" i="16"/>
  <c r="I11" i="16"/>
  <c r="I10" i="16"/>
  <c r="I9" i="16"/>
  <c r="I8" i="16"/>
  <c r="I7" i="16"/>
  <c r="F3" i="16"/>
  <c r="E34" i="52" s="1"/>
  <c r="H20" i="15"/>
  <c r="G20" i="15" s="1"/>
  <c r="B31" i="52" s="1"/>
  <c r="F20" i="15"/>
  <c r="D20" i="15"/>
  <c r="B20" i="15"/>
  <c r="A20" i="15" s="1"/>
  <c r="I17" i="15"/>
  <c r="I16" i="15"/>
  <c r="I15" i="15"/>
  <c r="I14" i="15"/>
  <c r="I13" i="15"/>
  <c r="I12" i="15"/>
  <c r="I11" i="15"/>
  <c r="I10" i="15"/>
  <c r="I9" i="15"/>
  <c r="I8" i="15"/>
  <c r="I7" i="15"/>
  <c r="F3" i="15"/>
  <c r="E32" i="52" s="1"/>
  <c r="H20" i="14"/>
  <c r="G20" i="14" s="1"/>
  <c r="B29" i="52" s="1"/>
  <c r="F20" i="14"/>
  <c r="D20" i="14"/>
  <c r="B20" i="14"/>
  <c r="I17" i="14"/>
  <c r="I16" i="14"/>
  <c r="I15" i="14"/>
  <c r="I14" i="14"/>
  <c r="I13" i="14"/>
  <c r="I12" i="14"/>
  <c r="I11" i="14"/>
  <c r="I10" i="14"/>
  <c r="I9" i="14"/>
  <c r="I8" i="14"/>
  <c r="I7" i="14"/>
  <c r="I6" i="14"/>
  <c r="F3" i="14"/>
  <c r="E30" i="52" s="1"/>
  <c r="H20" i="13"/>
  <c r="G20" i="13" s="1"/>
  <c r="B27" i="52" s="1"/>
  <c r="F20" i="13"/>
  <c r="D20" i="13"/>
  <c r="B20" i="13"/>
  <c r="I17" i="13"/>
  <c r="I16" i="13"/>
  <c r="I15" i="13"/>
  <c r="I14" i="13"/>
  <c r="I13" i="13"/>
  <c r="I12" i="13"/>
  <c r="I11" i="13"/>
  <c r="I10" i="13"/>
  <c r="I9" i="13"/>
  <c r="I8" i="13"/>
  <c r="I7" i="13"/>
  <c r="F3" i="13"/>
  <c r="E28" i="52" s="1"/>
  <c r="F28" i="52" s="1"/>
  <c r="H20" i="12"/>
  <c r="G20" i="12" s="1"/>
  <c r="B25" i="52" s="1"/>
  <c r="F20" i="12"/>
  <c r="D20" i="12"/>
  <c r="B20" i="12"/>
  <c r="I17" i="12"/>
  <c r="I16" i="12"/>
  <c r="I15" i="12"/>
  <c r="I14" i="12"/>
  <c r="I13" i="12"/>
  <c r="I12" i="12"/>
  <c r="I11" i="12"/>
  <c r="I10" i="12"/>
  <c r="I9" i="12"/>
  <c r="I8" i="12"/>
  <c r="I7" i="12"/>
  <c r="F3" i="12"/>
  <c r="E26" i="52" s="1"/>
  <c r="H20" i="11"/>
  <c r="G20" i="11" s="1"/>
  <c r="B23" i="52" s="1"/>
  <c r="F20" i="11"/>
  <c r="D20" i="11"/>
  <c r="B20" i="11"/>
  <c r="I17" i="11"/>
  <c r="I16" i="11"/>
  <c r="I15" i="11"/>
  <c r="I14" i="11"/>
  <c r="I13" i="11"/>
  <c r="I12" i="11"/>
  <c r="I11" i="11"/>
  <c r="I10" i="11"/>
  <c r="I9" i="11"/>
  <c r="I8" i="11"/>
  <c r="F3" i="11"/>
  <c r="E24" i="52" s="1"/>
  <c r="F24" i="52" s="1"/>
  <c r="H20" i="10"/>
  <c r="G20" i="10" s="1"/>
  <c r="B21" i="52" s="1"/>
  <c r="F20" i="10"/>
  <c r="D20" i="10"/>
  <c r="B20" i="10"/>
  <c r="A20" i="10" s="1"/>
  <c r="I17" i="10"/>
  <c r="I16" i="10"/>
  <c r="I15" i="10"/>
  <c r="I14" i="10"/>
  <c r="I13" i="10"/>
  <c r="I12" i="10"/>
  <c r="I11" i="10"/>
  <c r="I8" i="10"/>
  <c r="F3" i="10"/>
  <c r="E22" i="52" s="1"/>
  <c r="H20" i="9"/>
  <c r="G20" i="9" s="1"/>
  <c r="B19" i="52" s="1"/>
  <c r="F20" i="9"/>
  <c r="D20" i="9"/>
  <c r="B20" i="9"/>
  <c r="I17" i="9"/>
  <c r="I16" i="9"/>
  <c r="I15" i="9"/>
  <c r="I14" i="9"/>
  <c r="I13" i="9"/>
  <c r="I12" i="9"/>
  <c r="I11" i="9"/>
  <c r="I9" i="9"/>
  <c r="F3" i="9"/>
  <c r="E20" i="52" s="1"/>
  <c r="H20" i="8"/>
  <c r="G20" i="8" s="1"/>
  <c r="B17" i="52" s="1"/>
  <c r="F20" i="8"/>
  <c r="D20" i="8"/>
  <c r="B20" i="8"/>
  <c r="A20" i="8" s="1"/>
  <c r="I17" i="8"/>
  <c r="I16" i="8"/>
  <c r="I15" i="8"/>
  <c r="I14" i="8"/>
  <c r="I13" i="8"/>
  <c r="I12" i="8"/>
  <c r="I11" i="8"/>
  <c r="F3" i="8"/>
  <c r="E18" i="52" s="1"/>
  <c r="H20" i="7"/>
  <c r="G20" i="7" s="1"/>
  <c r="B15" i="52" s="1"/>
  <c r="F20" i="7"/>
  <c r="D20" i="7"/>
  <c r="B20" i="7"/>
  <c r="I17" i="7"/>
  <c r="I16" i="7"/>
  <c r="I15" i="7"/>
  <c r="I14" i="7"/>
  <c r="I13" i="7"/>
  <c r="I12" i="7"/>
  <c r="I11" i="7"/>
  <c r="I10" i="7"/>
  <c r="I9" i="7"/>
  <c r="I8" i="7"/>
  <c r="I7" i="7"/>
  <c r="F3" i="7"/>
  <c r="E16" i="52" s="1"/>
  <c r="F16" i="52" s="1"/>
  <c r="H20" i="6"/>
  <c r="G20" i="6" s="1"/>
  <c r="B13" i="52" s="1"/>
  <c r="F20" i="6"/>
  <c r="D20" i="6"/>
  <c r="B20" i="6"/>
  <c r="A20" i="6" s="1"/>
  <c r="C20" i="6" s="1"/>
  <c r="I17" i="6"/>
  <c r="I16" i="6"/>
  <c r="I15" i="6"/>
  <c r="I14" i="6"/>
  <c r="I13" i="6"/>
  <c r="I12" i="6"/>
  <c r="I11" i="6"/>
  <c r="I10" i="6"/>
  <c r="I9" i="6"/>
  <c r="F3" i="6"/>
  <c r="E14" i="52" s="1"/>
  <c r="F14" i="52" s="1"/>
  <c r="H20" i="5"/>
  <c r="G20" i="5" s="1"/>
  <c r="B11" i="52" s="1"/>
  <c r="F20" i="5"/>
  <c r="D20" i="5"/>
  <c r="B20" i="5"/>
  <c r="I17" i="5"/>
  <c r="I16" i="5"/>
  <c r="I15" i="5"/>
  <c r="I14" i="5"/>
  <c r="I13" i="5"/>
  <c r="I12" i="5"/>
  <c r="I11" i="5"/>
  <c r="I10" i="5"/>
  <c r="I9" i="5"/>
  <c r="I8" i="5"/>
  <c r="I7" i="5"/>
  <c r="I6" i="5"/>
  <c r="F3" i="5"/>
  <c r="E12" i="52" s="1"/>
  <c r="F12" i="52" s="1"/>
  <c r="H20" i="4"/>
  <c r="G20" i="4" s="1"/>
  <c r="B9" i="52" s="1"/>
  <c r="F20" i="4"/>
  <c r="D20" i="4"/>
  <c r="B20" i="4"/>
  <c r="A20" i="4" s="1"/>
  <c r="I17" i="4"/>
  <c r="I16" i="4"/>
  <c r="I15" i="4"/>
  <c r="I14" i="4"/>
  <c r="I13" i="4"/>
  <c r="I12" i="4"/>
  <c r="I11" i="4"/>
  <c r="F3" i="4"/>
  <c r="E10" i="52" s="1"/>
  <c r="F10" i="52" s="1"/>
  <c r="H20" i="3"/>
  <c r="G20" i="3" s="1"/>
  <c r="B7" i="52" s="1"/>
  <c r="F20" i="3"/>
  <c r="D20" i="3"/>
  <c r="B20" i="3"/>
  <c r="A20" i="3" s="1"/>
  <c r="I17" i="3"/>
  <c r="I16" i="3"/>
  <c r="I15" i="3"/>
  <c r="I14" i="3"/>
  <c r="I13" i="3"/>
  <c r="I12" i="3"/>
  <c r="I11" i="3"/>
  <c r="I10" i="3"/>
  <c r="I9" i="3"/>
  <c r="I8" i="3"/>
  <c r="I7" i="3"/>
  <c r="F3" i="3"/>
  <c r="E8" i="52" s="1"/>
  <c r="H20" i="2"/>
  <c r="G20" i="2" s="1"/>
  <c r="B5" i="52" s="1"/>
  <c r="F20" i="2"/>
  <c r="D20" i="2"/>
  <c r="B20" i="2"/>
  <c r="A20" i="2" s="1"/>
  <c r="I17" i="2"/>
  <c r="I16" i="2"/>
  <c r="I15" i="2"/>
  <c r="I14" i="2"/>
  <c r="I13" i="2"/>
  <c r="I12" i="2"/>
  <c r="I11" i="2"/>
  <c r="I10" i="2"/>
  <c r="I9" i="2"/>
  <c r="I8" i="2"/>
  <c r="I7" i="2"/>
  <c r="F3" i="2"/>
  <c r="E6" i="52" s="1"/>
  <c r="H20" i="1"/>
  <c r="G20" i="1" s="1"/>
  <c r="B3" i="52" s="1"/>
  <c r="F20" i="1"/>
  <c r="D20" i="1"/>
  <c r="B20" i="1"/>
  <c r="I17" i="1"/>
  <c r="I16" i="1"/>
  <c r="I15" i="1"/>
  <c r="I14" i="1"/>
  <c r="I13" i="1"/>
  <c r="I12" i="1"/>
  <c r="I11" i="1"/>
  <c r="I10" i="1"/>
  <c r="I9" i="1"/>
  <c r="I8" i="1"/>
  <c r="I7" i="1"/>
  <c r="F3" i="1"/>
  <c r="E4" i="52" s="1"/>
  <c r="F20" i="52" l="1"/>
  <c r="F44" i="52"/>
  <c r="C20" i="20"/>
  <c r="A20" i="17"/>
  <c r="C20" i="16"/>
  <c r="A20" i="12"/>
  <c r="C20" i="12" s="1"/>
  <c r="I5" i="12" s="1"/>
  <c r="C20" i="4"/>
  <c r="I10" i="4" s="1"/>
  <c r="C20" i="3"/>
  <c r="I6" i="3" s="1"/>
  <c r="I3" i="3"/>
  <c r="A20" i="7"/>
  <c r="C20" i="2"/>
  <c r="I5" i="2" s="1"/>
  <c r="A20" i="1"/>
  <c r="C20" i="1" s="1"/>
  <c r="C20" i="10"/>
  <c r="I6" i="10" s="1"/>
  <c r="A20" i="11"/>
  <c r="C20" i="11" s="1"/>
  <c r="I5" i="11" s="1"/>
  <c r="C20" i="21"/>
  <c r="I4" i="21" s="1"/>
  <c r="C20" i="8"/>
  <c r="I10" i="8" s="1"/>
  <c r="C20" i="15"/>
  <c r="I5" i="15" s="1"/>
  <c r="A20" i="9"/>
  <c r="C20" i="9" s="1"/>
  <c r="C20" i="19"/>
  <c r="I3" i="19" s="1"/>
  <c r="E20" i="19" s="1"/>
  <c r="F32" i="52"/>
  <c r="F8" i="52"/>
  <c r="F4" i="52"/>
  <c r="F34" i="52"/>
  <c r="F6" i="52"/>
  <c r="F18" i="52"/>
  <c r="F30" i="52"/>
  <c r="F38" i="52"/>
  <c r="F46" i="52"/>
  <c r="A20" i="5"/>
  <c r="A20" i="13"/>
  <c r="C20" i="13" s="1"/>
  <c r="I5" i="13" s="1"/>
  <c r="A20" i="14"/>
  <c r="C20" i="14" s="1"/>
  <c r="I5" i="14" s="1"/>
  <c r="A20" i="18"/>
  <c r="A20" i="22"/>
  <c r="F22" i="52"/>
  <c r="F26" i="52"/>
  <c r="F42" i="52"/>
  <c r="I7" i="30"/>
  <c r="I6" i="30"/>
  <c r="E20" i="30" s="1"/>
  <c r="I5" i="30"/>
  <c r="I10" i="30"/>
  <c r="I4" i="30"/>
  <c r="I9" i="30"/>
  <c r="I3" i="30"/>
  <c r="I8" i="30"/>
  <c r="I3" i="2"/>
  <c r="E20" i="2" s="1"/>
  <c r="I7" i="24"/>
  <c r="E3" i="24"/>
  <c r="I6" i="24"/>
  <c r="I11" i="24"/>
  <c r="I5" i="24"/>
  <c r="I10" i="24"/>
  <c r="I4" i="24"/>
  <c r="I9" i="24"/>
  <c r="I3" i="24"/>
  <c r="H22" i="24"/>
  <c r="H23" i="24" s="1"/>
  <c r="I8" i="24"/>
  <c r="E3" i="28"/>
  <c r="I5" i="28"/>
  <c r="I4" i="28"/>
  <c r="I3" i="28"/>
  <c r="H22" i="28"/>
  <c r="H23" i="28" s="1"/>
  <c r="I6" i="26"/>
  <c r="I5" i="26"/>
  <c r="I4" i="26"/>
  <c r="I3" i="26"/>
  <c r="H22" i="26"/>
  <c r="H23" i="26" s="1"/>
  <c r="I4" i="27"/>
  <c r="I3" i="27"/>
  <c r="E20" i="27" s="1"/>
  <c r="I7" i="6"/>
  <c r="I6" i="6"/>
  <c r="I5" i="6"/>
  <c r="I4" i="6"/>
  <c r="I3" i="6"/>
  <c r="E20" i="6" s="1"/>
  <c r="H22" i="6" s="1"/>
  <c r="H23" i="6" s="1"/>
  <c r="I8" i="6"/>
  <c r="I4" i="25"/>
  <c r="I3" i="25"/>
  <c r="E20" i="25" s="1"/>
  <c r="I7" i="25"/>
  <c r="I6" i="25"/>
  <c r="I5" i="25"/>
  <c r="I7" i="32"/>
  <c r="I6" i="32"/>
  <c r="I11" i="32"/>
  <c r="I5" i="32"/>
  <c r="I10" i="32"/>
  <c r="I4" i="32"/>
  <c r="I9" i="32"/>
  <c r="I3" i="32"/>
  <c r="I8" i="32"/>
  <c r="I4" i="29"/>
  <c r="I3" i="29"/>
  <c r="E20" i="29" s="1"/>
  <c r="I6" i="29"/>
  <c r="I5" i="29"/>
  <c r="I10" i="31"/>
  <c r="I4" i="31"/>
  <c r="I9" i="31"/>
  <c r="I3" i="31"/>
  <c r="I8" i="31"/>
  <c r="I7" i="31"/>
  <c r="I6" i="31"/>
  <c r="E20" i="31" s="1"/>
  <c r="I5" i="31"/>
  <c r="A20" i="41"/>
  <c r="E20" i="41"/>
  <c r="C20" i="41"/>
  <c r="A20" i="43"/>
  <c r="E20" i="43"/>
  <c r="C20" i="43"/>
  <c r="A20" i="45"/>
  <c r="E20" i="45"/>
  <c r="C20" i="45"/>
  <c r="I9" i="10"/>
  <c r="I6" i="15"/>
  <c r="I6" i="17"/>
  <c r="I6" i="19"/>
  <c r="I3" i="20"/>
  <c r="I6" i="33"/>
  <c r="H22" i="50"/>
  <c r="H23" i="50" s="1"/>
  <c r="E3" i="50"/>
  <c r="I10" i="10"/>
  <c r="I7" i="11"/>
  <c r="I4" i="16"/>
  <c r="I7" i="17"/>
  <c r="I7" i="19"/>
  <c r="I4" i="20"/>
  <c r="E20" i="24"/>
  <c r="E20" i="26"/>
  <c r="E3" i="26" s="1"/>
  <c r="E20" i="28"/>
  <c r="E20" i="32"/>
  <c r="E3" i="32" s="1"/>
  <c r="H22" i="40"/>
  <c r="H23" i="40" s="1"/>
  <c r="E3" i="40"/>
  <c r="H22" i="42"/>
  <c r="H23" i="42" s="1"/>
  <c r="E3" i="42"/>
  <c r="H22" i="44"/>
  <c r="H23" i="44" s="1"/>
  <c r="E3" i="44"/>
  <c r="H22" i="46"/>
  <c r="H23" i="46" s="1"/>
  <c r="E3" i="46"/>
  <c r="H22" i="48"/>
  <c r="H23" i="48" s="1"/>
  <c r="E3" i="48"/>
  <c r="I3" i="15"/>
  <c r="I6" i="16"/>
  <c r="I9" i="17"/>
  <c r="I6" i="18"/>
  <c r="I9" i="19"/>
  <c r="I6" i="20"/>
  <c r="I6" i="22"/>
  <c r="I10" i="19"/>
  <c r="C20" i="47"/>
  <c r="C20" i="49"/>
  <c r="A20" i="40"/>
  <c r="A20" i="42"/>
  <c r="A20" i="44"/>
  <c r="A20" i="46"/>
  <c r="A20" i="48"/>
  <c r="A20" i="50"/>
  <c r="E20" i="47"/>
  <c r="E20" i="49"/>
  <c r="I5" i="1" l="1"/>
  <c r="I6" i="1"/>
  <c r="I5" i="20"/>
  <c r="E20" i="20" s="1"/>
  <c r="I7" i="20"/>
  <c r="C20" i="18"/>
  <c r="C20" i="17"/>
  <c r="I6" i="21"/>
  <c r="I7" i="21"/>
  <c r="I4" i="19"/>
  <c r="I5" i="21"/>
  <c r="E20" i="21"/>
  <c r="E3" i="21" s="1"/>
  <c r="E30" i="51" s="1"/>
  <c r="F30" i="51" s="1"/>
  <c r="I8" i="4"/>
  <c r="I9" i="4"/>
  <c r="I3" i="4"/>
  <c r="I4" i="4"/>
  <c r="I5" i="4"/>
  <c r="I6" i="4"/>
  <c r="I7" i="4"/>
  <c r="I3" i="16"/>
  <c r="E20" i="16" s="1"/>
  <c r="I5" i="16"/>
  <c r="E20" i="15"/>
  <c r="H22" i="15" s="1"/>
  <c r="H23" i="15" s="1"/>
  <c r="I4" i="15"/>
  <c r="I6" i="12"/>
  <c r="I3" i="12"/>
  <c r="I4" i="12"/>
  <c r="I8" i="9"/>
  <c r="I10" i="9"/>
  <c r="I4" i="3"/>
  <c r="E20" i="3" s="1"/>
  <c r="E3" i="3" s="1"/>
  <c r="E12" i="51" s="1"/>
  <c r="F12" i="51" s="1"/>
  <c r="I5" i="3"/>
  <c r="I4" i="2"/>
  <c r="I6" i="2"/>
  <c r="C20" i="5"/>
  <c r="I5" i="5" s="1"/>
  <c r="C20" i="7"/>
  <c r="I6" i="7" s="1"/>
  <c r="I7" i="8"/>
  <c r="I9" i="8"/>
  <c r="I5" i="9"/>
  <c r="I7" i="9"/>
  <c r="I3" i="1"/>
  <c r="E20" i="1" s="1"/>
  <c r="H22" i="1" s="1"/>
  <c r="H23" i="1" s="1"/>
  <c r="I4" i="1"/>
  <c r="I3" i="14"/>
  <c r="E20" i="14" s="1"/>
  <c r="I4" i="14"/>
  <c r="I4" i="13"/>
  <c r="I6" i="13"/>
  <c r="I3" i="13"/>
  <c r="I7" i="10"/>
  <c r="I5" i="10"/>
  <c r="I4" i="10"/>
  <c r="I3" i="10"/>
  <c r="I3" i="11"/>
  <c r="I6" i="11"/>
  <c r="I4" i="11"/>
  <c r="I6" i="9"/>
  <c r="I3" i="9"/>
  <c r="I4" i="9"/>
  <c r="I6" i="8"/>
  <c r="I8" i="8"/>
  <c r="C20" i="22"/>
  <c r="H22" i="22" s="1"/>
  <c r="H23" i="22" s="1"/>
  <c r="I3" i="21"/>
  <c r="I3" i="8"/>
  <c r="I5" i="8"/>
  <c r="I4" i="8"/>
  <c r="H22" i="21"/>
  <c r="H23" i="21" s="1"/>
  <c r="F47" i="52"/>
  <c r="E3" i="15"/>
  <c r="E24" i="51" s="1"/>
  <c r="F24" i="51" s="1"/>
  <c r="E3" i="29"/>
  <c r="H22" i="29"/>
  <c r="H23" i="29" s="1"/>
  <c r="E3" i="30"/>
  <c r="H22" i="30"/>
  <c r="H23" i="30" s="1"/>
  <c r="H22" i="25"/>
  <c r="H23" i="25" s="1"/>
  <c r="E3" i="25"/>
  <c r="E3" i="19"/>
  <c r="E28" i="51" s="1"/>
  <c r="F28" i="51" s="1"/>
  <c r="H22" i="19"/>
  <c r="H23" i="19" s="1"/>
  <c r="H22" i="16"/>
  <c r="H23" i="16" s="1"/>
  <c r="E3" i="16"/>
  <c r="E25" i="51" s="1"/>
  <c r="F25" i="51" s="1"/>
  <c r="E3" i="31"/>
  <c r="H22" i="31"/>
  <c r="H23" i="31" s="1"/>
  <c r="H22" i="27"/>
  <c r="H23" i="27" s="1"/>
  <c r="E3" i="27"/>
  <c r="H22" i="2"/>
  <c r="H23" i="2" s="1"/>
  <c r="E3" i="2"/>
  <c r="E11" i="51" s="1"/>
  <c r="F11" i="51" s="1"/>
  <c r="H22" i="49"/>
  <c r="H23" i="49" s="1"/>
  <c r="E3" i="49"/>
  <c r="H22" i="32"/>
  <c r="H23" i="32" s="1"/>
  <c r="H22" i="47"/>
  <c r="H23" i="47" s="1"/>
  <c r="E3" i="47"/>
  <c r="H22" i="43"/>
  <c r="H23" i="43" s="1"/>
  <c r="E3" i="43"/>
  <c r="E3" i="6"/>
  <c r="E15" i="51" s="1"/>
  <c r="F15" i="51" s="1"/>
  <c r="H22" i="45"/>
  <c r="H23" i="45" s="1"/>
  <c r="E3" i="45"/>
  <c r="H22" i="41"/>
  <c r="H23" i="41" s="1"/>
  <c r="E3" i="41"/>
  <c r="H22" i="20" l="1"/>
  <c r="H23" i="20" s="1"/>
  <c r="E3" i="20"/>
  <c r="E29" i="51" s="1"/>
  <c r="F29" i="51" s="1"/>
  <c r="I4" i="18"/>
  <c r="I5" i="18"/>
  <c r="I3" i="18"/>
  <c r="E20" i="18" s="1"/>
  <c r="E3" i="18" s="1"/>
  <c r="E27" i="51" s="1"/>
  <c r="F27" i="51" s="1"/>
  <c r="I4" i="17"/>
  <c r="I5" i="17"/>
  <c r="E3" i="17"/>
  <c r="E26" i="51" s="1"/>
  <c r="F26" i="51" s="1"/>
  <c r="H22" i="17"/>
  <c r="H23" i="17" s="1"/>
  <c r="I3" i="17"/>
  <c r="E20" i="17" s="1"/>
  <c r="E3" i="22"/>
  <c r="E31" i="51" s="1"/>
  <c r="F31" i="51" s="1"/>
  <c r="I4" i="22"/>
  <c r="I12" i="22"/>
  <c r="E20" i="4"/>
  <c r="E3" i="4" s="1"/>
  <c r="E13" i="51" s="1"/>
  <c r="F13" i="51" s="1"/>
  <c r="E20" i="13"/>
  <c r="E20" i="12"/>
  <c r="E20" i="11"/>
  <c r="H22" i="11" s="1"/>
  <c r="H23" i="11" s="1"/>
  <c r="E3" i="11"/>
  <c r="E20" i="51" s="1"/>
  <c r="F20" i="51" s="1"/>
  <c r="E20" i="10"/>
  <c r="H22" i="10" s="1"/>
  <c r="H23" i="10" s="1"/>
  <c r="H22" i="3"/>
  <c r="H23" i="3" s="1"/>
  <c r="I3" i="5"/>
  <c r="E20" i="5"/>
  <c r="E3" i="5"/>
  <c r="E14" i="51" s="1"/>
  <c r="F14" i="51" s="1"/>
  <c r="H22" i="5"/>
  <c r="H23" i="5" s="1"/>
  <c r="I4" i="5"/>
  <c r="I4" i="7"/>
  <c r="I5" i="7"/>
  <c r="E3" i="7"/>
  <c r="E16" i="51" s="1"/>
  <c r="F16" i="51" s="1"/>
  <c r="H22" i="7"/>
  <c r="H23" i="7" s="1"/>
  <c r="I3" i="7"/>
  <c r="E20" i="7" s="1"/>
  <c r="E3" i="1"/>
  <c r="E10" i="51" s="1"/>
  <c r="F10" i="51" s="1"/>
  <c r="H22" i="14"/>
  <c r="H23" i="14" s="1"/>
  <c r="E3" i="14"/>
  <c r="E23" i="51" s="1"/>
  <c r="F23" i="51" s="1"/>
  <c r="E20" i="9"/>
  <c r="H22" i="9" s="1"/>
  <c r="H23" i="9" s="1"/>
  <c r="E20" i="8"/>
  <c r="E3" i="8" s="1"/>
  <c r="E17" i="51" s="1"/>
  <c r="F17" i="51" s="1"/>
  <c r="I3" i="22"/>
  <c r="E20" i="22" s="1"/>
  <c r="E3" i="10" l="1"/>
  <c r="E19" i="51" s="1"/>
  <c r="F19" i="51" s="1"/>
  <c r="H22" i="18"/>
  <c r="H23" i="18" s="1"/>
  <c r="H22" i="4"/>
  <c r="H23" i="4" s="1"/>
  <c r="H22" i="13"/>
  <c r="H23" i="13" s="1"/>
  <c r="E3" i="13"/>
  <c r="E22" i="51" s="1"/>
  <c r="F22" i="51" s="1"/>
  <c r="E3" i="12"/>
  <c r="E21" i="51" s="1"/>
  <c r="F21" i="51" s="1"/>
  <c r="H22" i="12"/>
  <c r="H23" i="12" s="1"/>
  <c r="E3" i="9"/>
  <c r="E18" i="51" s="1"/>
  <c r="F18" i="51" s="1"/>
  <c r="H22" i="8"/>
  <c r="H23" i="8" s="1"/>
  <c r="F32" i="51" l="1"/>
</calcChain>
</file>

<file path=xl/sharedStrings.xml><?xml version="1.0" encoding="utf-8"?>
<sst xmlns="http://schemas.openxmlformats.org/spreadsheetml/2006/main" count="1366" uniqueCount="237">
  <si>
    <t>ESTIMATIVA DO ITEM</t>
  </si>
  <si>
    <t>ITEM 1</t>
  </si>
  <si>
    <t>MATERIAL OU SERVIÇO</t>
  </si>
  <si>
    <t>UNIDADE</t>
  </si>
  <si>
    <t>QUANT.</t>
  </si>
  <si>
    <t>PREÇO ESTIMADO</t>
  </si>
  <si>
    <t>MENOR PREÇO</t>
  </si>
  <si>
    <t>FONTE DE PESQUISA</t>
  </si>
  <si>
    <t>PREÇOS</t>
  </si>
  <si>
    <t>DESCARTE</t>
  </si>
  <si>
    <t>unidade</t>
  </si>
  <si>
    <t>AMERICANAS</t>
  </si>
  <si>
    <t>DESVIO PADRÃO</t>
  </si>
  <si>
    <t>QUANTIDADE DE PREÇOS COLETADOS</t>
  </si>
  <si>
    <t>COEF.</t>
  </si>
  <si>
    <t>MÉDIA</t>
  </si>
  <si>
    <t>MÉDIA APÓS DESCARTE</t>
  </si>
  <si>
    <t>MEDIANA</t>
  </si>
  <si>
    <t>MENOR PREÇO UNITÁRIO COLETADO PARA O ITEM</t>
  </si>
  <si>
    <t>VALOR UNITÁRIO ESTIMADO</t>
  </si>
  <si>
    <t>VALOR TOTAL</t>
  </si>
  <si>
    <t>DESVIO: desvio padrão dos preços pesquisados, calculados por meio da função DESVPAD do editor de planilhas.</t>
  </si>
  <si>
    <t>COEF.: relação entre o DESVIO e a MÉDIA, expresso em valor percentual.</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</si>
  <si>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</si>
  <si>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</si>
  <si>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</si>
  <si>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</si>
  <si>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VALOR UNITÁRIO: quando COEF. for menor ou igual a 25%, o valor unitário estimado será a MÉDIA dos preços pesquisados; quando COEF. for maior que 25%, o valor unitário será o menor valor dentre a MÉDIA APÓS DESCARTE e a MEDIANA.</t>
  </si>
  <si>
    <t>ITEM 2</t>
  </si>
  <si>
    <t>MAGAZINE LUIZA</t>
  </si>
  <si>
    <t>ITEM 3</t>
  </si>
  <si>
    <t>ITEM 4</t>
  </si>
  <si>
    <t>ITEM 5</t>
  </si>
  <si>
    <t>ITEM 6</t>
  </si>
  <si>
    <t>COMERCIAL DE UTILIDADES MOURA LTDA</t>
  </si>
  <si>
    <t>ITEM 7</t>
  </si>
  <si>
    <t>ITEM 8</t>
  </si>
  <si>
    <t>ITEM 9</t>
  </si>
  <si>
    <t>ITEM 10</t>
  </si>
  <si>
    <t>ITEM 11</t>
  </si>
  <si>
    <t>ITEM 12</t>
  </si>
  <si>
    <t>ITEM 13</t>
  </si>
  <si>
    <t>ITEM 14</t>
  </si>
  <si>
    <t>ITEM 15</t>
  </si>
  <si>
    <t>ITEM 16</t>
  </si>
  <si>
    <t>ITEM 17</t>
  </si>
  <si>
    <t>ITEM 18</t>
  </si>
  <si>
    <t>EASYTECH INFORMATICA E SERVICOS LTDA</t>
  </si>
  <si>
    <t>ITEM 19</t>
  </si>
  <si>
    <t>ITEM 20</t>
  </si>
  <si>
    <t>ITEM 21</t>
  </si>
  <si>
    <t>I2SEG SOLUCOES EM SEGURANCA EIRELI</t>
  </si>
  <si>
    <t>ITEM 22</t>
  </si>
  <si>
    <t>ORGANIZACOES MSL COMERCIO E INDUSTRIA DE MATERIAIS ELETRICOS LTDA</t>
  </si>
  <si>
    <t>AUGUSTU S INFORMATICA EIRELI</t>
  </si>
  <si>
    <t>ITEM 24</t>
  </si>
  <si>
    <t>MOUSE OPTICO  Com 02 (dois) botões para seleção (click) e um botão de rolagem “scroll”.  Cor preta. Conexão USB.</t>
  </si>
  <si>
    <t>AAZ COMERCIAL EIRELI</t>
  </si>
  <si>
    <t>JAIRO ANTONIO MALLMANN CONSULTORIA</t>
  </si>
  <si>
    <t>GP TRADE COMPANY ELETRONICOS IMPORTACAO E EXPORTACAO LTDA</t>
  </si>
  <si>
    <t>SENSUS X TECNOLOGIA S.A</t>
  </si>
  <si>
    <t>R G XAVIER GUIMARAES EIRELI</t>
  </si>
  <si>
    <t>BILHETECO LTDA</t>
  </si>
  <si>
    <t>RM2 COMERCIO DE MATERIAIS PARA INFORMATICA LTDA</t>
  </si>
  <si>
    <t>ITEM 25</t>
  </si>
  <si>
    <t xml:space="preserve">MEMÓRIA PORTÁTIL PARA MICROCOMPUTADOR CAPACIDADE MEMÓRIA 32GB Interface USB 2.0. Aplicação: Armazenamento de dados. Adaptador USB Tipo Pen Drive. Acondicionados em embalagem individual. </t>
  </si>
  <si>
    <t>FF EQUIPAMENTOS, INFORMATICA E REPRESENTACOES LTDA</t>
  </si>
  <si>
    <t>BALSAS EMPRESA GRAFICA E EDITORA LTDA</t>
  </si>
  <si>
    <t>COMERCIAL FREDSON LTDA</t>
  </si>
  <si>
    <t>ITEM 26</t>
  </si>
  <si>
    <t>FILTRO DE LINHA Mínimo de 5 tomadas 2P+T. Comprimento mínimo do fio: 3 m. Tensão nominal: 127/220V (bivolt). Formato tipo retangular. Conexão à rede elétrica no padrão brasileiro Em conformidade com a norma ABNT NBR 14136.</t>
  </si>
  <si>
    <t>MARIA DE FATIMA DA SILVA NUNES</t>
  </si>
  <si>
    <t>SUPRIVALE - SUPRIMENTOS DO VALE COMERCIO E SERVICOS LTDA</t>
  </si>
  <si>
    <t>IVANETE APARECIDA MIRANDA</t>
  </si>
  <si>
    <t>ITEM 27</t>
  </si>
  <si>
    <t>RÉGUA DE TOMADA  Com mínimo de 4 tomadas 2P+T. Comprimento mínimo do fio: 3 m. Tensão nominal: 127/220V (bivolt). Formato tipo retangular /axial. Tomadas dispostas em diagonal  (Conforme modelo no final da página). Conexão à rede elétrica no padrão brasileiro. Em conformidade com as normas ABNT NBR 14136 e ABNT NBR NM 243/2009.</t>
  </si>
  <si>
    <t>ELETROQUIP COMERCIO E LICITACOES LTDA</t>
  </si>
  <si>
    <t>LICERI COMERCIO DE PRODUTOS EM GERAL LTDA</t>
  </si>
  <si>
    <t>ITEM 28</t>
  </si>
  <si>
    <t>FONE DE OUVIDO Com almofadas fechadas nos fones para máximo isolamento. Haste ajustável. Faixa de freqüência mínima entre 20 Hz e 20 kHz. Impedância: 32 Ohms. Conector P2 estéreo de 3,5mm para conexão com a urna eletrônica. Sem microfone integrado. Acondicionados em embalagem individual com o nome do fabricante e especificações técnicas.</t>
  </si>
  <si>
    <t>KABUM</t>
  </si>
  <si>
    <t>ITEM 29</t>
  </si>
  <si>
    <t>FONE DE OUVIDO COM MICROFONE FLEXÍVEL Tipo headphone. Haste ajustável. Concha em couro. Cor predominante: preta. Entrada tipo USB. Acondicionados em embalagem individual com o nome do fabricante e especificações técnicas.</t>
  </si>
  <si>
    <t>ANGRA PRODUCOES EIRELI</t>
  </si>
  <si>
    <t>EVOLUE COMERCIO DE EQUIPAMENTOS PARA TELECOMUNICACOES LTDA</t>
  </si>
  <si>
    <t>EDMAR MACHADO JUNIOR 72236655134</t>
  </si>
  <si>
    <t>K.M.L.R. PINHEIRO INFORMATICA</t>
  </si>
  <si>
    <t>ITEM 30</t>
  </si>
  <si>
    <t>PILHA ALCALINA PEQUENA Tipo AA  Embalagem com 02 unidades. Tensão: 1,5 V . Adequada à Resolução nº 401/2008 – CONAMA. Indicação expressa do nome do fabricante. Indicação de prazo de validade não inferior a um ano contado da data de recebimento definitivo.</t>
  </si>
  <si>
    <t>embalagem</t>
  </si>
  <si>
    <t>W. A DOS SANTOS RIVEIRA COMERCIO E SERVICOS</t>
  </si>
  <si>
    <t>ESTRADA DISTRIBUIDORA E COMERCIO EIRELI</t>
  </si>
  <si>
    <t>COMERCIAL T&amp;T EIRELI</t>
  </si>
  <si>
    <t>ROSENEIDE DA SILVA 31624995691</t>
  </si>
  <si>
    <t>BRUNO EDUARDO M. DE OLIVEIRA</t>
  </si>
  <si>
    <t>INFOTRIZ COMERCIAL EIRELI</t>
  </si>
  <si>
    <t>LEDI FERREIRA 33458260706</t>
  </si>
  <si>
    <t>ITEM 31</t>
  </si>
  <si>
    <t>PILHA ALCALINA PALITO Tipo AAA Embalagem com 04 unidades. Adequada à Resolução nº 401/2008 – CONAMA. Indicação expressa do nome do fabricante. Indicação de prazo de validade não inferior a um ano, contado da data de recebimento definitivo.</t>
  </si>
  <si>
    <t>ONLINE COMERCIO IMPORTACAO E EXPORTACAO EIRELI</t>
  </si>
  <si>
    <t>MARY DUDA COMERCIO DE MATERIAL PARA CONSTRUCAO E SERVICOS DE DECORACAO EIRELI</t>
  </si>
  <si>
    <t>MARIA DAS VITORIAS ANA DOS SANTOS 05348998460</t>
  </si>
  <si>
    <t>GRAFICA E EDITORA LUAR EIRELI</t>
  </si>
  <si>
    <t>JR PORTELLA COMERCIO DE ACESSORIOS E SERVICOS AUTOMOTIVOS EIRELI</t>
  </si>
  <si>
    <t>MARIA CONSUELO SOARES DA MATA</t>
  </si>
  <si>
    <t>ITEM 32</t>
  </si>
  <si>
    <t>PILHA 9V Alcalina; Tensão: 9 V Cartela com 01 unidade Adequada à Resolução nº 401/2008 - CONAMA Indicação expressa do nome do fabricante; Indicação de prazo de validade não inferior a um ano contado da data de recebimento definitivo.</t>
  </si>
  <si>
    <t>SUPRY OFFICE DISTRIBUIDORA DE MATERIAIS E SERVICOS LTDA</t>
  </si>
  <si>
    <t>DJ.MATERIAL DE CONSTRUCAO LTDA</t>
  </si>
  <si>
    <t>INTERBRINQ COMERCIAL EIRELI</t>
  </si>
  <si>
    <t>LIMARI MATERIAIS DE CONSTRUCOES EIRELI</t>
  </si>
  <si>
    <t>TECHSHORE COMERCIO E SERVICOS EIRELI</t>
  </si>
  <si>
    <t>H L P COMERCIO ELETRO FONIA EIRELI</t>
  </si>
  <si>
    <t>ITEM 33</t>
  </si>
  <si>
    <t xml:space="preserve">FITA PARA GRAVAÇÃO DE DADOS Tipo LTO Ultrium 6,  Capacidade 2,5 Aplicação armazenagem de dados. </t>
  </si>
  <si>
    <t>BRAZIL IT SOLUCOES EM INFORMATICA LTDA</t>
  </si>
  <si>
    <t>LUANDA COMERCIO DE SUPRIMENTOS PARA INFORMATICA LTDA</t>
  </si>
  <si>
    <t>GOLDEN STORAGE</t>
  </si>
  <si>
    <t>LTO ULTRIUM</t>
  </si>
  <si>
    <t>ITEM 40</t>
  </si>
  <si>
    <t>ITEM 41</t>
  </si>
  <si>
    <t>ITEM 42</t>
  </si>
  <si>
    <t>ITEM 43</t>
  </si>
  <si>
    <t>ITEM 44</t>
  </si>
  <si>
    <t>ITEM 45</t>
  </si>
  <si>
    <t>ITEM 46</t>
  </si>
  <si>
    <t>ITEM 47</t>
  </si>
  <si>
    <t>ITEM 48</t>
  </si>
  <si>
    <t>ITEM 49</t>
  </si>
  <si>
    <t>ITEM 50</t>
  </si>
  <si>
    <t>RESULTADO DA ESTIMATIVA</t>
  </si>
  <si>
    <t>Item</t>
  </si>
  <si>
    <t>Descrição</t>
  </si>
  <si>
    <t>Unidade de Fornecimento</t>
  </si>
  <si>
    <t>Quantidade</t>
  </si>
  <si>
    <t>Valor Unitário</t>
  </si>
  <si>
    <t>Valor Total</t>
  </si>
  <si>
    <t>VALOR TOTAL ESTIMADO</t>
  </si>
  <si>
    <t>MENORES PREÇOS OFERTADOS</t>
  </si>
  <si>
    <t>Fornec.</t>
  </si>
  <si>
    <t>VALOR TOTAL - MENORES PREÇOS OFERTADOS</t>
  </si>
  <si>
    <t>Cinto de nylon com fivela -Cinto com fivela, tira 100 % nylon, de 30 mm de largura, cor preta, fivela de aço, com mecanismo de pressão, com haste interna móvel de fixação, sem desenhos ou relevos, cor prata, mínimo: 1000 mm e máximo: 1500 mm de comprimento. Largura mínima: 50 mm e máxima: 70 mm.</t>
  </si>
  <si>
    <t>Meias táticas - Meia cano longo, na cor desert. Composição: 68% algodão, 20% poliéster, 9% poliamida, 3% elastodieno.</t>
  </si>
  <si>
    <t xml:space="preserve">Botas táticas - Bota de alto desempenho, para uso em operações táticas leves, serviços administrativos internos e externos, na cor desert, devendo possuir as seguintes características: a) confeccionada em couro hidrofugado, que repele a água; b) forração em tecido que permita a rápida dispersão da transpiração, possibilitando a refrigeração interna do cano da bota, que será forrado em tecido 100% poliamida; c) a boca do cano deverá ser almofadada; d) colarinho, em espuma de látex
recoberta em couro vacum vestuário, com espessura entre 0,9mm a 1,1 mm, macio; e) altura do cano a partir do solado de 20 cm; f) solado de borracha antiderrapante com alta resistência à abrasão; g) atacadores: em algodão, formato
chato, com largura de 9,0 a 10 mm; h) ilhoses: em cada pé deverá
conter 14 ilhoses para passagem
do atacador, tipo mista (circular e
ganchos); i) acabamento: todas as bordas do cano deverão possuir acabamento dobrado e costurado, as laterais do cano deverão ser acolchoadas com espuma de látex, com costuras acompanhando o seu contorno. </t>
  </si>
  <si>
    <t>Meia social masculina - Meia social fabricada em 100% poliamida, cor variada, com cano de aproximadamente 27 cm, com calcanhar, e com punho de elástico suave.</t>
  </si>
  <si>
    <t>Calça tática operacional -Calça operacional com as seguintes
características:
a) cor desert ou areia;
b) tecido ripstop;
c) composição de 66% poliéster e 34% algodão; 
d) costuras duplas;
e) reforço duplo entre as pernas e os joelhos;
f) cós medindo 4 cm de altura, fechado por botão e com 8 passantes de cinto (com 8 cm de abertura e 4,5 cm de largura);
g) zíper em poliéster antiferrugem com deslizamento prático;
h) com oito bolsos, sendo:
h.1) dois bolsos frontais tipo faca;
h.2) dois bolsos traseiros com tampa e fechamento de velcro;
h.3) dois bolsos tipo cargo nas laterais externas na altura das coxas, com tampa e fechamento em velcro, medindo, de altura e de largura, entre 18 e 20 cm, respectivamente;
h.4) um bolso embutido na frente do lado direito com forro;
h.5) um bolso fole na parte dianteira do lado esquerdo;
i) etiquetas “CGC” do fabricante em designação de material utilizado, qualidade do tecido ou material, numeração e instruções de manutenção e lavagem.</t>
  </si>
  <si>
    <t xml:space="preserve">Camisa operacional gola polo -  Camisa polo confeccionada em malha piquet liso, 58% algodão, 34% poliáster e 8% elastano, gramatura 2012 g/m2, na cor preta. Gola canelada de algodão com elastano, com 75 mm de largura. Deverá ser aplicado reforço da mesma matéria-prima, para efeito
de acabamento. Abertura do peitilho com 150 mm frontal do lado direito, com transpasse de 35 mm do mesmo lado. Abotoamento com dois botões de quatro furos, no tamanho de 10 mm de diâmetro, com casas de 12 mm, no sentido vertical. O botão deve ter as faces polidas e levemente abauladas, com depressão central, contendo quatro furos. Composição: 100% poliáster, de consistência dura e indeformável pelo calor. Manga curta comum, com ribana 25mm, barra em abertura “V” nas laterais;
distintivo funcional descrito no artigo 3o, inciso II, nas cores originais do distintivo, logo abaixo, no peito esquerdo, medindo 8 cm de altura por 6 cm de largura, obedecendo a distância de 19 cm da base do pescoço A identificação individual seguido do tipo sanguíneo no peito direito, com letras maiúsculas fonte Arial black com altura da letra de 1,2 cm, na cor cinza (PANTONE P173-1C), obedecendo à distância de 19 cm
da base do pescoço, para seguir pantone serigráfico (silk screen), bandeira do Brasil/Estado, nas cores originais medindo 5 x 7 cm, localizada no centro da manga
esquerda, em silk screen e a inscrição da sigla do órgão do poder judiciário no centro da manga direita, como exemplo "CJF; TRF2; SJRJ..." na cor cinza (PANTONE P173-1C), com letras fonte Arial black, maiúsculas, altura da letra de 1,3 cm, com espaçamento entre as palavras de 0,5 cm, para seguir pantone serigráfico (silk screen). Inscrição "POLÍCIA JUDICIAL" em silk screen, conforme modelo, posicionada no centro das costas. Letras fonte Arial black, maiúsculas, dimensões da inscrição de 26 x 10 cm, com espaçamento entre as palavras de 1,0 cm, na cor cinza (PANTONE P173-1C). </t>
  </si>
  <si>
    <t>Terno masculino completo:  composto de um paletó e uma calça, ambos sob medida, confeccionados em tecido 100% lã fria meia estação, fino acabamento, cor escura. O paletó e a calça deverão apresentar a mesma qualidade, cor e tecido. Paletó — estilo tradicional, abotoamento frontal com dois botões com casas no sentido horizontal; lapela normal com caseado no lado esquerdo; ombreiras de espuma forradas na cor do paletó; bolsos inferiores embutidos, cerzidos, com portinhola; bolso superior de peito no lado esquerdo; dois bolsos internos; forro interno; aviamento da mesma cor do tecido. Calça estilo social, fino acabamento, com  dois bolsos frontais tipo faca com pesponto e forro também pespontado; dois bolsos traseiros embutidos sem portinhola, cerzidos, um pinchal em cada, fechamento por caseado e um botão; forro pespontado em todo o contorno; abertura frontal, braguilha com zíper, forrada do próprio tecido do lado esquerdo com extensão em bico e botão interno e lado esquerdo em pesponto; e fecho de metal interno; passante normal, cós fechado por colchetes, forro montado em duas partes e com fitilho no centro; bainha tradicional com aviamento na mesma cor do tecido. Ambos com etiqueta de composição e instrução de lavagem conforme determinação do Instituo Nacional de Metrologia, Qualidade e Tecnologia INMETRO.</t>
  </si>
  <si>
    <t xml:space="preserve">Camisa social masculina -Confeccionada em tecido tricoline extrafio 40, 50% algodão e 50% poliéster, cor discreta. Modelo: social manga longa. Colarinho: entretelado firme com reforço, com barbatana removível, entretela 100% algodão; pespontado, com um botão em casa horizontal para fechar. Pala: dois panos (dupla) com etiqueta de marca e tamanho. Mangas: compridas, tombadas e rebatidas com pesponto de 0,90 cm com carcela dupla com dois botões em cada manga, punho simples (altura 6,5 cm), pespontados e abotoáveis com dois botões em cada punho. Bolsos: bainha simples, modelo bico à altura do peito, lado esquerdo, reforços (mosqueados nos cantos, 14 cm de largura por 15 cm de altura). Vista: francesa (com pestana), com entretela de 3,5 cm de largura e com botão de reserva na vista interna. Fralda: recortada na direção das costuras laterais e toda embainhada. Ombro: costura embutida com pesponto na beira. Costas: com duas pregas. Abertura: frontal (para vestir ou desvestir) em toda a extensão, que possa ser fechada por botões em casas verticais à esquerda. Fechamento: costura dupla (maq. Braço) lateral, linha tit./120. Botões: total de 12 no tamanho 18 e 3, no tamanho 14, todos na cor do tecido. </t>
  </si>
  <si>
    <t>Sapato  social masculino - Na cor preta, 100% couro, macio, tipo esporte fino, solado de borracha e polímero, blaqueado (acosturado), com palmilhas antimicrobianas, revestido em tecido jacquard, com espuma em poliuretano — PU.</t>
  </si>
  <si>
    <t>Cinto social masculino - Na cor preta, 100% couro macio, fivela de 4x6 cm de comprimento, em metal com acabamento em níquel escovado, com garra regulável para ajustar o tamanho.</t>
  </si>
  <si>
    <t>Terno social feminino - Composto de um blazer e uma calça, confeccionado em tecido two way liso ou confort uniform, na cor preta (95% poliéster e 5% elastano). Blazer forrado, manga longa, gola alfaiate, acinturado e com recortes estratégicos nas costas para perfeita vestibilidade, dois bolsos embutidos e fechamento frontal com dois botões. Calça de cós médio, longa em corte reto, sem bolsos e um botão frontal.</t>
  </si>
  <si>
    <t>Sapato social feminino - Na cor preta, 100% couro macio. Produto: scarpin, em cor preta. Salto: fino, com 8 cm, bico fino. Ocasião/estilo: casual. Material externo: couro. Material interno: têxtil. Material da sola: borracha. A medida do salto pode variar entre 0,5 cm e 3 cm dentro da grade 33-39, de acordo com tamanho do calçado.</t>
  </si>
  <si>
    <t>Meia social feminina - Meia social fabricada em 100% poliamida, cor variada, com cano de aproximadamente 27 cm, com calcanhar, e com punho de elástico suave.</t>
  </si>
  <si>
    <t>Cinto social feminino - Na cor preta, 100% couro macio, fivela de 4x6 cm de comprimento, em metal com acabamento em níquel escovado, com garra regulável para ajustar o tamanho.</t>
  </si>
  <si>
    <t>Gandola tática - Gandola preta tática, em tecido rip-stop, com manga longa. Distintivo funcional descrito no art. 3°, inciso II, nas cores originais do distintivo, logo baixo, no peito esquerdo, medindo 8 cm de altura por 6 cm de largura, obedecendo a distância de 19 cm da base do pescoço. A identificação individual seguido do tipo sanguíneo no peito direito, com letras maiúsculas fonte Arial black com altura da letra de 1,2 cm, na cor cinza (PANTONE P173-1C), obedecendo à distância de 19 cm da base do pescoço, para seguir pantone serigráfico (silk screen), bandeira do Brasil/Estado, nas cores originais medindo 5 x 7 cm, localizada no centro da manga esquerda, emborrachada e a inscrição da sigla do órgão do poder judiciário no centro da manga direita, como exemplo "CJF; TRF2; SJRJ..." na cor cinza (PANTONE P173-1C), com letras fonte Arial black, maiúsculas, altura da letra de 1,3 cm, com espaçamento entre as palavras de 0,5 cm, com a tarja emborrachada medindo 9 x 4 cm. Inscrição "POLÍCIA JUDICIAL" em silk screen, conforme modelo, posicionada, no centro das costas. Letras fonte Arial black, maiúsculas, dimensões da inscrição de 26 x 10 cm, com espaçamento entre as palavras de 1,0 cm, na cor cinza (PANTONE P173-1C).</t>
  </si>
  <si>
    <t>Boné - Tecido rip-stop, cor preta sólida. Fita interna de reforço nas costuras. Inscrição "Polícia Judicial" Letras fonte Arial black, maiúsculas, dimensões da inscrição de 10 x 4 cm, com espaçamento entre as palavras de 0,5 cm, na cor cinza (PANTONE P173-1C), bordado na parte frontal e bandeira do Brasil bordada do lado esquerdo, nas cores originais medindo 5 x 3,5 cm. Ajuste em elástico ultraconforto para ajuste à cabeça.</t>
  </si>
  <si>
    <t>Distintivo Funcional - Material: O distintivo de Polícia Judicial deverá ser fabricado com a predominância do metal bronze, na cor prata e com dimensões de 80x6Omm, conforme    abaixo: I — acima: a legenda "POLÍCIA" na cor preta em tampografia; II — ao centro: o Brasão da República em tampografia; III — abaixo: a legenda "JUDICIAL" na cor preta em tampografia; IV — diagonal: faixa verde na diagonal superior e cor amarela na faixa diagonal inferior, ambas em resina; V — um anel ovalar na cor preta em resina como moldura na composição do distintivo; e VI — número de matrícula gravado no dorso.</t>
  </si>
  <si>
    <t>Insígnia de lapela - No mesmo formato e idêntico ao distintivo funcional, com tamanho reduzido de 20x15mm.</t>
  </si>
  <si>
    <t>Gravata - Jacquard cor e  padronagem a escolher.</t>
  </si>
  <si>
    <t>Camiseta social feminino - Camiseta feminina na cor branca, estilo social, manga longa, confeccionada em tecido 100 % algodão (fio 80), de modo a não deixar transparecer a cor do corpo, sem bolso frontal; colarinho sem botões entretelado em toda sua extensão, indeformável, da mesma cor do tecido; punho aberto entretelado em toda sua extensão, abotoamento com dois botões; pala  de dois panos, fralda longa, recortada na direção das costuras laterais e toda embainhada; aviamento na mesma cor do tecido, etiqueta de composição e instrução de lavagem conforme determinação do INMETRO.</t>
  </si>
  <si>
    <t>Short de educação física - Short próprio para atividades físicas,  como corrida, treinamento Funcional, musculação, etc, leve e de cor preta.</t>
  </si>
  <si>
    <t>Camisa operacional e de educação física careca - Camisa estilo segunda pele, de tecido Arctic Dry (ou similar superior) de microfibras de poliéster com tratamento antimicrobiano à base de íons de prata, ou tecnologia superior, que bloqueia a ação de bactérias. Manga curta. Com filtro de proteção UVA e UVB. Cor preta. 
Manga curta comum, com ribana 25 mm; distintivo funcional descrito no art. 3°, inciso II, nas cores originais do distintivo, logo abaixo, no peito esquerdo, medindo 8 cm de altura por 6 cm de largura, obedecendo a distância de 19 cm da base do pescoço A identificação individual seguido do tipo sanguíneo no peito direito, com letras maiúsculas fonte Arial black com altura da letra de 1,2 cm, na cor cinza (PANTONE P173-1C), obedecendo à distância de 19 cm da base do pescoço, para seguir pantone serigráfico (silk screen), bandeira do Brasil/Estado, nas cores originais medindo 5 x 7 cm, localizada no centro da manga esquerda, em silk screen e a inscrição da sigla do órgão do poder judiciário no centro da manga direita, como exemplo "CJF; TRF2; SJRJ..." na cor cinza (PANTONE P173-1C), com letras fonte Arial black, maiúsculas, altura da letra de 1,3 cm, com espaçamento entre as palavras de 0,5 cm, para seguir pantone serigráfico (silk screen). Inscrição "POLÍCIA JUDICIAL" em silk screen, conforme modelo, posicionada no centro das costas. Letras fonte Arial black, maiúsculas, dimensões da inscrição de 26 x 10 cm, com espaçamento entre as palavras de 1,0 cm, na cor cinza (PANTONE P173-1C).</t>
  </si>
  <si>
    <t>J.R MACHADO / PE 85/2021 ATUALIZADO</t>
  </si>
  <si>
    <t>MIGUEL HERNANDEZ IND/PE85/2021 ATUALIZ</t>
  </si>
  <si>
    <t>ROYAL UNIFORMES PE01/22 ATUALIZADO</t>
  </si>
  <si>
    <t>NEXT SOLUCOES PE01/22 ATUALIZADO</t>
  </si>
  <si>
    <t xml:space="preserve">GHC UNIFORMES-PE 04/22 </t>
  </si>
  <si>
    <t>RAYOR VINICIUS SALES DE JESUS - PE 04/22</t>
  </si>
  <si>
    <t>ALAIDE ALVES DOS SANTOS PE 04/22</t>
  </si>
  <si>
    <t>BRASIL DISTRIB PE 04/22</t>
  </si>
  <si>
    <t>NADIA CORREIA PE07/2022 ATUALIZADO</t>
  </si>
  <si>
    <t>L.H.C COMERCIO PE07/2022 ATUALIZADO</t>
  </si>
  <si>
    <t>C.F. DE LIRA PE07/2022 ATUALIZADO</t>
  </si>
  <si>
    <t>BASILIO MACHADO / PE 01/2022 ATUALIZADO</t>
  </si>
  <si>
    <t>ART CARD LTDA/PE 01/2022 ATUALIZADO</t>
  </si>
  <si>
    <t>ROSDELMULTI CONFECÇAO - PE01/2022 ATUALI</t>
  </si>
  <si>
    <t>NEXT SOLUCOES/PE 01/2022 ATUALIZADO</t>
  </si>
  <si>
    <t>COPATT COM SERV -PE 05/2022 ATALIZADO</t>
  </si>
  <si>
    <t>J.R. MACHADO - PE85/2021 ATUALIZADO</t>
  </si>
  <si>
    <t>MIGUEL HERNANDEZ PE85/2021 ATUALIZADO</t>
  </si>
  <si>
    <t>F J DA SILVA ARTI PE 15/2021 ATUALIZADO</t>
  </si>
  <si>
    <t>TRINAY INDUSTR PE 15/2021 ATUALIZADO</t>
  </si>
  <si>
    <t>BASILIO MACHADO PE 15/2021 ATUALIZADO</t>
  </si>
  <si>
    <t>GIVANILDO DA FONSECA PE15/2021 ATUALIZADO</t>
  </si>
  <si>
    <t>LIMA DIAS ROUPAS E ACESSORIOS PE15/2021 ATUALIZADO</t>
  </si>
  <si>
    <t>TRINAY INDUST PE15/2021 ATUALIZADO</t>
  </si>
  <si>
    <t>F J DA SILVA ARTI PE15/2021 ATUALIZADO</t>
  </si>
  <si>
    <t>ALBUQUERQUE &amp; AMORIM PE10029/2021 ATUALIZADO</t>
  </si>
  <si>
    <t>100 SPORTS EIRELI PE10029/2021 ATUALIZADO</t>
  </si>
  <si>
    <t>VIEIRA DE GOIS FABRIC PE10029/2021 ATUALIZADO</t>
  </si>
  <si>
    <t>ATELIER CARLA RIBEIRO  PE02/2022 ATUALIZADO</t>
  </si>
  <si>
    <t>MGJ CONSULT  PE02/2022 ATUALIZADO</t>
  </si>
  <si>
    <t>BR FARDAMENTOS -PE02/2022 ATUALIZADO</t>
  </si>
  <si>
    <t>ATELIER CARLA RIBEIRO  PE05/2022 ATUALIZADO</t>
  </si>
  <si>
    <t>NEUSA CONF COM  PE05/2022 ATUALIZADO</t>
  </si>
  <si>
    <t>LIMA DIAS ROUPAS -PE05/2022 ATUALIZADO</t>
  </si>
  <si>
    <t>SHANON MODA PE16/2021 ATUALIZADO</t>
  </si>
  <si>
    <t>CARLA PATRICIA ALVES BRANDAO  PE15/2021 ATUALIZADO</t>
  </si>
  <si>
    <t>MN CONFECÇOES PE39/2021ATUALIZADO</t>
  </si>
  <si>
    <t>SHANON MODA PE39/2021 ATUALIZADO</t>
  </si>
  <si>
    <t>CARLA PATRICIA ALVES PE39/2021 ATUALIZADO</t>
  </si>
  <si>
    <t>LIMA DIAS ROUPAS PE39/2021 ATUALIZADO</t>
  </si>
  <si>
    <t>SHANON MODA PE39/2021ATUALIZADO</t>
  </si>
  <si>
    <t>NM CONFECCOES PE39/2021ATUALIZADO</t>
  </si>
  <si>
    <t>NM CONFECÇOES -PE39/2021 - ATUALIZADO</t>
  </si>
  <si>
    <t>SHANON MODA-PE39/2021 - ATUALIZADO</t>
  </si>
  <si>
    <t>LIMA DIAS ROUPAS -PE39/2021 ATUALIZADO</t>
  </si>
  <si>
    <t>CARLA PATRICIA A. BRANDÃO-PE39/2021/ATUALIZADO</t>
  </si>
  <si>
    <t>CARLA PATRICIA A BARNDÃO-PE39/2021 ATUALIZADO</t>
  </si>
  <si>
    <t>LIMA DIAS ROUPAS  LTDA PE39-2021-ATUALIZADO</t>
  </si>
  <si>
    <t>SHANON MODA EIRELI-PE39/2021-ATUALIZADO</t>
  </si>
  <si>
    <t>LIMA DIAS ROUPAS  PE05/2022 ATUALIZADO</t>
  </si>
  <si>
    <t>NEUSA CONFECÇÕES PE05/2022ATUALIZADO</t>
  </si>
  <si>
    <t>ATELIER CARLA RIBEIRO PE05/2022 ATUALIZADO</t>
  </si>
  <si>
    <t>LIMA DIAS ROUPAS E ACES -PE05/2022 ATUALIZADO</t>
  </si>
  <si>
    <t>NEUSA CONFECCOES PE05/2022 ATUALIZADO</t>
  </si>
  <si>
    <t>ATELIER CARLA RIBEIRO LTDA PE05/2022 ATUALIZADO</t>
  </si>
  <si>
    <t>COPATT COM SERV  PE05/2022 ATUALIZADO</t>
  </si>
  <si>
    <t>PONIX DISTR PROD PE05/2022 ATUALIZADO</t>
  </si>
  <si>
    <t>NEUSA CONFEC PE05/2022 ATUALIZADO</t>
  </si>
  <si>
    <t>LIMA DIAS ROUPAS E ACESS- PE05/2022 ATUALIZADO</t>
  </si>
  <si>
    <t>NEUSA CONFECÇOES -PE05/2022  ATUALIZADO</t>
  </si>
  <si>
    <t>ATELIER CARLA RIBEIRO PE05/2022  ATUALIZADO</t>
  </si>
  <si>
    <t>BASILIO MACHADO DE SOUSA PE01/2022  ATUALIZADO</t>
  </si>
  <si>
    <t>TRINAY INDUSTRIA PE15/2021  ATUALIZADO</t>
  </si>
  <si>
    <t>F J DA SILVA ART PE15/2021 ATUALIZADO</t>
  </si>
  <si>
    <t>ROYAL OUTSOURCING PE01/2022 -ATUALIZADO</t>
  </si>
  <si>
    <t>BASILIO MACHADO DE SOUSA/PE 01/22 ATUALIZADO</t>
  </si>
  <si>
    <t>BASILIO MACHADO DE SOUSA PE15/21 ATUALIZADO</t>
  </si>
  <si>
    <t>F J DA SILVA  PE15/21 ATUALIZADO</t>
  </si>
  <si>
    <t>TRINAY IND PE15/21 ATUALIZADO</t>
  </si>
  <si>
    <t>D.T.S INDUST-  PE07/2022 ATUALIZADO</t>
  </si>
  <si>
    <t>BASILIO MACHADO DE SOUSA PE01/2022 ATUALIZADO</t>
  </si>
  <si>
    <t>RP MILITAR COM. PE01/2022 ATUALIZADO</t>
  </si>
  <si>
    <t>ROSDELMULTI CONF. PE01/2022 ATUALIZADO</t>
  </si>
  <si>
    <t>CARLA PATRICIA A BRANDÃO PE39/2021 ATUALIZADO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</si>
</sst>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R$-416]\ #,##0.00;[Red]\-[$R$-416]\ #,##0.00"/>
    <numFmt numFmtId="165" formatCode="d&quot; de &quot;mmmm&quot; de &quot;yyyy"/>
    <numFmt numFmtId="166" formatCode="&quot; R$ &quot;* #,##0.00\ ;&quot;-R$ &quot;* #,##0.00\ ;&quot; R$ &quot;* \-#\ ;@\ "/>
  </numFmts>
  <fonts count="21">
    <font>
      <sz val="10"/>
      <name val="Arial"/>
      <family val="2"/>
      <charset val="1"/>
    </font>
    <font>
      <sz val="11"/>
      <color theme="1"/>
      <name val="Calibri"/>
      <family val="2"/>
      <scheme val="minor"/>
    </font>
    <font>
      <sz val="10"/>
      <color rgb="FFFFFFFF"/>
      <name val="Mangal"/>
      <family val="2"/>
      <charset val="1"/>
    </font>
    <font>
      <sz val="10"/>
      <color rgb="FF000000"/>
      <name val="Mangal"/>
      <family val="2"/>
      <charset val="1"/>
    </font>
    <font>
      <sz val="10"/>
      <color rgb="FFCC0000"/>
      <name val="Mangal"/>
      <family val="2"/>
      <charset val="1"/>
    </font>
    <font>
      <sz val="10"/>
      <color rgb="FF808080"/>
      <name val="Mangal"/>
      <family val="2"/>
      <charset val="1"/>
    </font>
    <font>
      <sz val="10"/>
      <color rgb="FF006600"/>
      <name val="Mangal"/>
      <family val="2"/>
      <charset val="1"/>
    </font>
    <font>
      <sz val="10"/>
      <color rgb="FF996600"/>
      <name val="Mangal"/>
      <family val="2"/>
      <charset val="1"/>
    </font>
    <font>
      <sz val="10"/>
      <color rgb="FF333333"/>
      <name val="Mangal"/>
      <family val="2"/>
      <charset val="1"/>
    </font>
    <font>
      <u/>
      <sz val="10"/>
      <name val="Mangal"/>
      <family val="2"/>
      <charset val="1"/>
    </font>
    <font>
      <sz val="10"/>
      <name val="Mangal"/>
      <family val="2"/>
      <charset val="1"/>
    </font>
    <font>
      <sz val="10"/>
      <name val="Calibri"/>
      <family val="2"/>
      <charset val="1"/>
    </font>
    <font>
      <b/>
      <sz val="12"/>
      <name val="Calibri"/>
      <family val="2"/>
      <charset val="1"/>
    </font>
    <font>
      <b/>
      <sz val="10"/>
      <name val="Calibri"/>
      <family val="2"/>
      <charset val="1"/>
    </font>
    <font>
      <sz val="10"/>
      <color rgb="FF000000"/>
      <name val="Calibri"/>
      <family val="2"/>
      <charset val="1"/>
    </font>
    <font>
      <b/>
      <sz val="10"/>
      <color rgb="FF000000"/>
      <name val="Calibri"/>
      <family val="2"/>
      <charset val="1"/>
    </font>
    <font>
      <b/>
      <sz val="9"/>
      <name val="Calibri"/>
      <family val="2"/>
      <charset val="1"/>
    </font>
    <font>
      <b/>
      <sz val="9"/>
      <name val="Arial"/>
      <family val="2"/>
      <charset val="1"/>
    </font>
    <font>
      <sz val="10"/>
      <name val="Arial"/>
      <family val="2"/>
    </font>
    <font>
      <b/>
      <sz val="13"/>
      <name val="Calibri"/>
      <family val="2"/>
      <charset val="1"/>
    </font>
    <font>
      <sz val="10"/>
      <name val="Arial"/>
      <family val="2"/>
      <charset val="1"/>
    </font>
  </fonts>
  <fills count="11">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DDD9C3"/>
      </patternFill>
    </fill>
    <fill>
      <patternFill patternType="solid">
        <fgColor rgb="FFFFCCCC"/>
        <bgColor rgb="FFDDD9C3"/>
      </patternFill>
    </fill>
    <fill>
      <patternFill patternType="solid">
        <fgColor rgb="FFCC0000"/>
        <bgColor rgb="FF800000"/>
      </patternFill>
    </fill>
    <fill>
      <patternFill patternType="solid">
        <fgColor rgb="FFCCFFCC"/>
        <bgColor rgb="FFCCFFFF"/>
      </patternFill>
    </fill>
    <fill>
      <patternFill patternType="solid">
        <fgColor rgb="FFFFFFCC"/>
        <bgColor rgb="FFFFFFFF"/>
      </patternFill>
    </fill>
    <fill>
      <patternFill patternType="solid">
        <fgColor rgb="FFC4BD97"/>
        <bgColor rgb="FFDDD9C3"/>
      </patternFill>
    </fill>
    <fill>
      <patternFill patternType="solid">
        <fgColor rgb="FFDDD9C3"/>
        <bgColor rgb="FFDDDDDD"/>
      </patternFill>
    </fill>
  </fills>
  <borders count="10">
    <border>
      <left/>
      <right/>
      <top/>
      <bottom/>
      <diagonal/>
    </border>
    <border>
      <left style="thin">
        <color rgb="FF808080"/>
      </left>
      <right style="thin">
        <color rgb="FF808080"/>
      </right>
      <top style="thin">
        <color rgb="FF808080"/>
      </top>
      <bottom style="thin">
        <color rgb="FF808080"/>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diagonal/>
    </border>
    <border>
      <left/>
      <right/>
      <top style="hair">
        <color auto="1"/>
      </top>
      <bottom style="hair">
        <color auto="1"/>
      </bottom>
      <diagonal/>
    </border>
    <border>
      <left style="hair">
        <color auto="1"/>
      </left>
      <right style="hair">
        <color auto="1"/>
      </right>
      <top style="hair">
        <color auto="1"/>
      </top>
      <bottom/>
      <diagonal/>
    </border>
    <border>
      <left/>
      <right/>
      <top/>
      <bottom style="hair">
        <color auto="1"/>
      </bottom>
      <diagonal/>
    </border>
    <border>
      <left style="hair">
        <color auto="1"/>
      </left>
      <right style="hair">
        <color auto="1"/>
      </right>
      <top/>
      <bottom/>
      <diagonal/>
    </border>
    <border>
      <left style="hair">
        <color auto="1"/>
      </left>
      <right style="hair">
        <color auto="1"/>
      </right>
      <top/>
      <bottom style="hair">
        <color auto="1"/>
      </bottom>
      <diagonal/>
    </border>
  </borders>
  <cellStyleXfs count="24">
    <xf numFmtId="0" fontId="0" fillId="0" borderId="0"/>
    <xf numFmtId="166" fontId="18" fillId="0" borderId="0" applyBorder="0" applyProtection="0"/>
    <xf numFmtId="0" fontId="2" fillId="2" borderId="0" applyBorder="0" applyProtection="0"/>
    <xf numFmtId="0" fontId="2" fillId="3" borderId="0" applyBorder="0" applyProtection="0"/>
    <xf numFmtId="0" fontId="3" fillId="4" borderId="0" applyBorder="0" applyProtection="0"/>
    <xf numFmtId="0" fontId="3" fillId="0" borderId="0" applyBorder="0" applyProtection="0"/>
    <xf numFmtId="0" fontId="4" fillId="5" borderId="0" applyBorder="0" applyProtection="0"/>
    <xf numFmtId="0" fontId="2" fillId="6" borderId="0" applyBorder="0" applyProtection="0"/>
    <xf numFmtId="0" fontId="5" fillId="0" borderId="0" applyBorder="0" applyProtection="0"/>
    <xf numFmtId="0" fontId="6" fillId="7" borderId="0" applyBorder="0" applyProtection="0"/>
    <xf numFmtId="0" fontId="3" fillId="0" borderId="0" applyBorder="0" applyProtection="0"/>
    <xf numFmtId="0" fontId="3" fillId="0" borderId="0" applyBorder="0" applyProtection="0"/>
    <xf numFmtId="0" fontId="3" fillId="0" borderId="0" applyBorder="0" applyProtection="0"/>
    <xf numFmtId="0" fontId="7" fillId="8" borderId="0" applyBorder="0" applyProtection="0"/>
    <xf numFmtId="0" fontId="8" fillId="8" borderId="1" applyProtection="0"/>
    <xf numFmtId="0" fontId="9" fillId="0" borderId="0" applyBorder="0" applyProtection="0"/>
    <xf numFmtId="164" fontId="9" fillId="0" borderId="0" applyBorder="0" applyProtection="0"/>
    <xf numFmtId="0" fontId="10" fillId="0" borderId="0" applyBorder="0" applyProtection="0"/>
    <xf numFmtId="0" fontId="10" fillId="0" borderId="0" applyBorder="0" applyProtection="0"/>
    <xf numFmtId="0" fontId="10" fillId="0" borderId="0" applyBorder="0" applyProtection="0">
      <alignment horizontal="center" textRotation="90"/>
    </xf>
    <xf numFmtId="0" fontId="4" fillId="0" borderId="0" applyBorder="0" applyProtection="0"/>
    <xf numFmtId="0" fontId="1" fillId="0" borderId="0"/>
    <xf numFmtId="0" fontId="20" fillId="0" borderId="0"/>
    <xf numFmtId="166" fontId="18" fillId="0" borderId="0" applyBorder="0" applyProtection="0"/>
  </cellStyleXfs>
  <cellXfs count="72">
    <xf numFmtId="0" fontId="0" fillId="0" borderId="0" xfId="0"/>
    <xf numFmtId="0" fontId="11" fillId="0" borderId="0" xfId="0" applyFont="1" applyProtection="1">
      <protection locked="0"/>
    </xf>
    <xf numFmtId="0" fontId="13" fillId="10" borderId="3" xfId="0" applyFont="1" applyFill="1" applyBorder="1" applyAlignment="1" applyProtection="1">
      <alignment horizontal="center" vertical="center"/>
    </xf>
    <xf numFmtId="0" fontId="13" fillId="10" borderId="3" xfId="0" applyFont="1" applyFill="1" applyBorder="1" applyAlignment="1" applyProtection="1">
      <alignment horizontal="center" vertical="center" wrapText="1"/>
    </xf>
    <xf numFmtId="0" fontId="13" fillId="10" borderId="2" xfId="0" applyFont="1" applyFill="1" applyBorder="1" applyAlignment="1" applyProtection="1">
      <alignment horizontal="center" vertical="center"/>
    </xf>
    <xf numFmtId="0" fontId="13" fillId="10" borderId="2" xfId="0" applyFont="1" applyFill="1" applyBorder="1" applyAlignment="1" applyProtection="1">
      <alignment horizontal="center" vertical="center" wrapText="1"/>
    </xf>
    <xf numFmtId="0" fontId="16" fillId="0" borderId="2" xfId="0" applyFont="1" applyBorder="1" applyProtection="1">
      <protection locked="0"/>
    </xf>
    <xf numFmtId="164" fontId="15" fillId="0" borderId="2" xfId="0" applyNumberFormat="1" applyFont="1" applyBorder="1" applyAlignment="1" applyProtection="1">
      <alignment horizontal="center" shrinkToFit="1"/>
      <protection locked="0"/>
    </xf>
    <xf numFmtId="164" fontId="15" fillId="10" borderId="2" xfId="0" applyNumberFormat="1" applyFont="1" applyFill="1" applyBorder="1" applyAlignment="1" applyProtection="1">
      <alignment horizontal="center" shrinkToFit="1"/>
    </xf>
    <xf numFmtId="0" fontId="13" fillId="0" borderId="4" xfId="0" applyFont="1" applyBorder="1" applyAlignment="1" applyProtection="1">
      <alignment horizontal="center" vertical="center"/>
      <protection locked="0"/>
    </xf>
    <xf numFmtId="0" fontId="14" fillId="0" borderId="4" xfId="0" applyFont="1" applyBorder="1" applyAlignment="1" applyProtection="1">
      <alignment horizontal="left" vertical="center" wrapText="1"/>
      <protection locked="0"/>
    </xf>
    <xf numFmtId="0" fontId="14" fillId="0" borderId="5" xfId="0" applyFont="1" applyBorder="1" applyAlignment="1" applyProtection="1">
      <alignment horizontal="left" vertical="center" wrapText="1"/>
      <protection locked="0"/>
    </xf>
    <xf numFmtId="0" fontId="14" fillId="0" borderId="5" xfId="0" applyFont="1" applyBorder="1" applyAlignment="1" applyProtection="1">
      <alignment horizontal="center" vertical="center" wrapText="1"/>
      <protection locked="0"/>
    </xf>
    <xf numFmtId="0" fontId="14" fillId="0" borderId="4" xfId="0" applyFont="1" applyBorder="1" applyAlignment="1" applyProtection="1">
      <alignment horizontal="center" vertical="center" wrapText="1"/>
      <protection locked="0"/>
    </xf>
    <xf numFmtId="0" fontId="16" fillId="0" borderId="4" xfId="0" applyFont="1" applyBorder="1" applyProtection="1">
      <protection locked="0"/>
    </xf>
    <xf numFmtId="164" fontId="15" fillId="0" borderId="0" xfId="0" applyNumberFormat="1" applyFont="1" applyBorder="1" applyAlignment="1" applyProtection="1">
      <alignment horizontal="center"/>
      <protection locked="0"/>
    </xf>
    <xf numFmtId="0" fontId="15" fillId="10" borderId="2" xfId="0" applyFont="1" applyFill="1" applyBorder="1" applyAlignment="1" applyProtection="1">
      <alignment horizontal="center" vertical="center"/>
    </xf>
    <xf numFmtId="0" fontId="15" fillId="10" borderId="2" xfId="0" applyFont="1" applyFill="1" applyBorder="1" applyAlignment="1" applyProtection="1">
      <alignment horizontal="center" vertical="center" wrapText="1"/>
    </xf>
    <xf numFmtId="164" fontId="11" fillId="0" borderId="0" xfId="0" applyNumberFormat="1" applyFont="1" applyBorder="1" applyAlignment="1" applyProtection="1">
      <alignment horizontal="left"/>
      <protection locked="0"/>
    </xf>
    <xf numFmtId="0" fontId="11" fillId="10" borderId="2" xfId="0" applyFont="1" applyFill="1" applyBorder="1" applyAlignment="1" applyProtection="1">
      <alignment horizontal="center"/>
    </xf>
    <xf numFmtId="10" fontId="11" fillId="10" borderId="6" xfId="0" applyNumberFormat="1" applyFont="1" applyFill="1" applyBorder="1" applyAlignment="1" applyProtection="1">
      <alignment horizontal="center"/>
    </xf>
    <xf numFmtId="164" fontId="14" fillId="10" borderId="4" xfId="0" applyNumberFormat="1" applyFont="1" applyFill="1" applyBorder="1" applyAlignment="1" applyProtection="1">
      <alignment horizontal="center" shrinkToFit="1"/>
    </xf>
    <xf numFmtId="164" fontId="14" fillId="10" borderId="2" xfId="0" applyNumberFormat="1" applyFont="1" applyFill="1" applyBorder="1" applyAlignment="1" applyProtection="1">
      <alignment horizontal="center" shrinkToFit="1"/>
    </xf>
    <xf numFmtId="164" fontId="13" fillId="10" borderId="2" xfId="0" applyNumberFormat="1" applyFont="1" applyFill="1" applyBorder="1" applyAlignment="1" applyProtection="1">
      <alignment horizontal="left"/>
    </xf>
    <xf numFmtId="164" fontId="11" fillId="10" borderId="2" xfId="0" applyNumberFormat="1" applyFont="1" applyFill="1" applyBorder="1" applyAlignment="1" applyProtection="1">
      <alignment horizontal="right" shrinkToFit="1"/>
    </xf>
    <xf numFmtId="0" fontId="13" fillId="0" borderId="0" xfId="0" applyFont="1" applyBorder="1" applyAlignment="1" applyProtection="1">
      <protection locked="0"/>
    </xf>
    <xf numFmtId="164" fontId="11" fillId="0" borderId="4" xfId="0" applyNumberFormat="1" applyFont="1" applyBorder="1" applyAlignment="1" applyProtection="1">
      <alignment horizontal="left"/>
      <protection locked="0"/>
    </xf>
    <xf numFmtId="164" fontId="11" fillId="0" borderId="0" xfId="0" applyNumberFormat="1" applyFont="1" applyBorder="1" applyAlignment="1" applyProtection="1">
      <alignment horizontal="right"/>
      <protection locked="0"/>
    </xf>
    <xf numFmtId="164" fontId="11" fillId="0" borderId="0" xfId="0" applyNumberFormat="1" applyFont="1" applyBorder="1" applyAlignment="1" applyProtection="1">
      <protection locked="0"/>
    </xf>
    <xf numFmtId="0" fontId="13" fillId="0" borderId="0" xfId="0" applyFont="1" applyBorder="1" applyAlignment="1" applyProtection="1">
      <alignment horizontal="center"/>
      <protection locked="0"/>
    </xf>
    <xf numFmtId="164" fontId="14" fillId="0" borderId="0" xfId="0" applyNumberFormat="1" applyFont="1" applyBorder="1" applyAlignment="1" applyProtection="1">
      <protection locked="0"/>
    </xf>
    <xf numFmtId="164" fontId="15" fillId="10" borderId="2" xfId="0" applyNumberFormat="1" applyFont="1" applyFill="1" applyBorder="1" applyAlignment="1" applyProtection="1">
      <alignment horizontal="center" vertical="center"/>
    </xf>
    <xf numFmtId="164" fontId="14" fillId="10" borderId="2" xfId="0" applyNumberFormat="1" applyFont="1" applyFill="1" applyBorder="1" applyAlignment="1" applyProtection="1">
      <alignment horizontal="right" shrinkToFit="1"/>
    </xf>
    <xf numFmtId="164" fontId="15" fillId="0" borderId="0" xfId="0" applyNumberFormat="1" applyFont="1" applyBorder="1" applyAlignment="1" applyProtection="1">
      <protection locked="0"/>
    </xf>
    <xf numFmtId="0" fontId="16" fillId="0" borderId="2" xfId="0" applyFont="1" applyBorder="1" applyAlignment="1" applyProtection="1">
      <alignment wrapText="1"/>
      <protection locked="0"/>
    </xf>
    <xf numFmtId="0" fontId="11" fillId="0" borderId="0" xfId="0" applyFont="1" applyAlignment="1">
      <alignment wrapText="1"/>
    </xf>
    <xf numFmtId="0" fontId="11" fillId="0" borderId="0" xfId="0" applyFont="1" applyAlignment="1"/>
    <xf numFmtId="0" fontId="12" fillId="0" borderId="0" xfId="0" applyFont="1" applyBorder="1" applyAlignment="1">
      <alignment horizontal="center" vertical="center" wrapText="1"/>
    </xf>
    <xf numFmtId="0" fontId="12" fillId="0" borderId="0" xfId="0" applyFont="1" applyBorder="1" applyAlignment="1">
      <alignment horizontal="right" vertical="center" wrapText="1"/>
    </xf>
    <xf numFmtId="165" fontId="12" fillId="0" borderId="0" xfId="0" applyNumberFormat="1" applyFont="1" applyBorder="1" applyAlignment="1">
      <alignment horizontal="left" vertical="center" wrapText="1"/>
    </xf>
    <xf numFmtId="0" fontId="12" fillId="0" borderId="7" xfId="0" applyFont="1" applyBorder="1" applyAlignment="1">
      <alignment horizontal="center" vertical="center" wrapText="1"/>
    </xf>
    <xf numFmtId="0" fontId="12" fillId="0" borderId="7" xfId="0" applyFont="1" applyBorder="1" applyAlignment="1">
      <alignment horizontal="right" vertical="center" wrapText="1"/>
    </xf>
    <xf numFmtId="165" fontId="12" fillId="0" borderId="7" xfId="0" applyNumberFormat="1" applyFont="1" applyBorder="1" applyAlignment="1">
      <alignment horizontal="left" vertical="center" wrapText="1"/>
    </xf>
    <xf numFmtId="0" fontId="13" fillId="10" borderId="2" xfId="0" applyFont="1" applyFill="1" applyBorder="1" applyAlignment="1">
      <alignment horizontal="center" vertical="center" wrapText="1"/>
    </xf>
    <xf numFmtId="0" fontId="11" fillId="10" borderId="2" xfId="0" applyFont="1" applyFill="1" applyBorder="1" applyAlignment="1">
      <alignment horizontal="center" vertical="center" wrapText="1"/>
    </xf>
    <xf numFmtId="0" fontId="11" fillId="10" borderId="2" xfId="0" applyFont="1" applyFill="1" applyBorder="1" applyAlignment="1">
      <alignment vertical="center" wrapText="1"/>
    </xf>
    <xf numFmtId="166" fontId="11" fillId="10" borderId="2" xfId="1" applyFont="1" applyFill="1" applyBorder="1" applyAlignment="1" applyProtection="1">
      <alignment vertical="center" wrapText="1"/>
    </xf>
    <xf numFmtId="0" fontId="12" fillId="0" borderId="4" xfId="0" applyFont="1" applyBorder="1" applyAlignment="1">
      <alignment wrapText="1"/>
    </xf>
    <xf numFmtId="166" fontId="12" fillId="9" borderId="2" xfId="0" applyNumberFormat="1" applyFont="1" applyFill="1" applyBorder="1" applyAlignment="1">
      <alignment wrapText="1"/>
    </xf>
    <xf numFmtId="0" fontId="11" fillId="0" borderId="0" xfId="0" applyFont="1" applyAlignment="1">
      <alignment horizontal="center" wrapText="1"/>
    </xf>
    <xf numFmtId="0" fontId="13" fillId="9" borderId="2" xfId="0" applyFont="1" applyFill="1" applyBorder="1" applyAlignment="1">
      <alignment horizontal="center" vertical="center" wrapText="1"/>
    </xf>
    <xf numFmtId="0" fontId="16" fillId="0" borderId="2" xfId="22" applyFont="1" applyBorder="1" applyProtection="1">
      <protection locked="0"/>
    </xf>
    <xf numFmtId="0" fontId="16" fillId="0" borderId="2" xfId="22" applyFont="1" applyBorder="1" applyAlignment="1" applyProtection="1">
      <alignment wrapText="1"/>
      <protection locked="0"/>
    </xf>
    <xf numFmtId="0" fontId="13" fillId="0" borderId="0" xfId="0" applyFont="1" applyBorder="1" applyAlignment="1" applyProtection="1">
      <alignment horizontal="center"/>
      <protection locked="0"/>
    </xf>
    <xf numFmtId="164" fontId="11" fillId="0" borderId="0" xfId="0" applyNumberFormat="1" applyFont="1" applyProtection="1">
      <protection locked="0"/>
    </xf>
    <xf numFmtId="0" fontId="12" fillId="9" borderId="2" xfId="0" applyFont="1" applyFill="1" applyBorder="1" applyAlignment="1" applyProtection="1">
      <alignment horizontal="center"/>
    </xf>
    <xf numFmtId="0" fontId="13" fillId="0" borderId="3" xfId="0" applyFont="1" applyBorder="1" applyAlignment="1" applyProtection="1">
      <alignment horizontal="center" vertical="center"/>
      <protection locked="0"/>
    </xf>
    <xf numFmtId="0" fontId="14" fillId="0" borderId="2" xfId="0" applyFont="1" applyBorder="1" applyAlignment="1" applyProtection="1">
      <alignment vertical="top" wrapText="1"/>
      <protection locked="0"/>
    </xf>
    <xf numFmtId="0" fontId="14" fillId="0" borderId="2" xfId="0" applyFont="1" applyBorder="1" applyAlignment="1" applyProtection="1">
      <alignment horizontal="center" vertical="center" wrapText="1"/>
      <protection locked="0"/>
    </xf>
    <xf numFmtId="0" fontId="14" fillId="0" borderId="2" xfId="0" applyFont="1" applyBorder="1" applyAlignment="1" applyProtection="1">
      <alignment horizontal="center" vertical="center" shrinkToFit="1"/>
      <protection locked="0"/>
    </xf>
    <xf numFmtId="164" fontId="15" fillId="10" borderId="2" xfId="0" applyNumberFormat="1" applyFont="1" applyFill="1" applyBorder="1" applyAlignment="1" applyProtection="1">
      <alignment horizontal="center" vertical="center" shrinkToFit="1"/>
    </xf>
    <xf numFmtId="0" fontId="13" fillId="10" borderId="2" xfId="0" applyFont="1" applyFill="1" applyBorder="1" applyAlignment="1" applyProtection="1">
      <alignment horizontal="center" vertical="center"/>
    </xf>
    <xf numFmtId="0" fontId="13" fillId="0" borderId="0" xfId="0" applyFont="1" applyBorder="1" applyAlignment="1" applyProtection="1">
      <alignment horizontal="center"/>
      <protection locked="0"/>
    </xf>
    <xf numFmtId="0" fontId="11" fillId="10" borderId="6" xfId="0" applyFont="1" applyFill="1" applyBorder="1" applyAlignment="1" applyProtection="1">
      <alignment wrapText="1"/>
    </xf>
    <xf numFmtId="0" fontId="11" fillId="10" borderId="2" xfId="0" applyFont="1" applyFill="1" applyBorder="1" applyAlignment="1" applyProtection="1">
      <alignment wrapText="1"/>
    </xf>
    <xf numFmtId="0" fontId="14" fillId="0" borderId="6" xfId="0" applyFont="1" applyBorder="1" applyAlignment="1" applyProtection="1">
      <alignment vertical="top" wrapText="1"/>
      <protection locked="0"/>
    </xf>
    <xf numFmtId="0" fontId="14" fillId="0" borderId="8" xfId="0" applyFont="1" applyBorder="1" applyAlignment="1" applyProtection="1">
      <alignment vertical="top" wrapText="1"/>
      <protection locked="0"/>
    </xf>
    <xf numFmtId="0" fontId="14" fillId="0" borderId="9" xfId="0" applyFont="1" applyBorder="1" applyAlignment="1" applyProtection="1">
      <alignment vertical="top" wrapText="1"/>
      <protection locked="0"/>
    </xf>
    <xf numFmtId="0" fontId="17" fillId="0" borderId="0" xfId="0" applyFont="1" applyBorder="1" applyAlignment="1">
      <alignment horizontal="center" vertical="center"/>
    </xf>
    <xf numFmtId="0" fontId="12" fillId="9" borderId="2" xfId="0" applyFont="1" applyFill="1" applyBorder="1" applyAlignment="1">
      <alignment horizontal="center" vertical="center" wrapText="1"/>
    </xf>
    <xf numFmtId="0" fontId="12" fillId="9" borderId="2" xfId="0" applyFont="1" applyFill="1" applyBorder="1" applyAlignment="1">
      <alignment horizontal="center" wrapText="1"/>
    </xf>
    <xf numFmtId="0" fontId="19" fillId="9" borderId="2" xfId="0" applyFont="1" applyFill="1" applyBorder="1" applyAlignment="1">
      <alignment horizontal="left" vertical="center" wrapText="1"/>
    </xf>
  </cellXfs>
  <cellStyles count="24">
    <cellStyle name="Accent 1 1" xfId="2"/>
    <cellStyle name="Accent 2 1" xfId="3"/>
    <cellStyle name="Accent 3 1" xfId="4"/>
    <cellStyle name="Accent 4" xfId="5"/>
    <cellStyle name="Bad 1" xfId="6"/>
    <cellStyle name="Error 1" xfId="7"/>
    <cellStyle name="Footnote 1" xfId="8"/>
    <cellStyle name="Good 1" xfId="9"/>
    <cellStyle name="Heading 1 1" xfId="10"/>
    <cellStyle name="Heading 2 1" xfId="11"/>
    <cellStyle name="Heading 3" xfId="12"/>
    <cellStyle name="Moeda" xfId="1" builtinId="4"/>
    <cellStyle name="Moeda 2" xfId="23"/>
    <cellStyle name="Neutral 1" xfId="13"/>
    <cellStyle name="Normal" xfId="0" builtinId="0"/>
    <cellStyle name="Normal 2" xfId="22"/>
    <cellStyle name="Normal 3" xfId="21"/>
    <cellStyle name="Note 1" xfId="14"/>
    <cellStyle name="Resultado" xfId="15"/>
    <cellStyle name="Resultado2" xfId="16"/>
    <cellStyle name="Status 1" xfId="17"/>
    <cellStyle name="Text 1" xfId="18"/>
    <cellStyle name="Título1" xfId="19"/>
    <cellStyle name="Warning 1" xfId="20"/>
  </cellStyles>
  <dxfs count="0"/>
  <tableStyles count="0" defaultTableStyle="TableStyleMedium2" defaultPivotStyle="PivotStyleLight16"/>
  <colors>
    <indexedColors>
      <rgbColor rgb="FF000000"/>
      <rgbColor rgb="FFFFFFFF"/>
      <rgbColor rgb="FFCC0000"/>
      <rgbColor rgb="FF00FF00"/>
      <rgbColor rgb="FF0000FF"/>
      <rgbColor rgb="FFFFFF00"/>
      <rgbColor rgb="FFFF00FF"/>
      <rgbColor rgb="FF00FFFF"/>
      <rgbColor rgb="FF800000"/>
      <rgbColor rgb="FF006600"/>
      <rgbColor rgb="FF000080"/>
      <rgbColor rgb="FF996600"/>
      <rgbColor rgb="FF800080"/>
      <rgbColor rgb="FF008080"/>
      <rgbColor rgb="FFC4BD97"/>
      <rgbColor rgb="FF808080"/>
      <rgbColor rgb="FF9999FF"/>
      <rgbColor rgb="FF993366"/>
      <rgbColor rgb="FFFFFFCC"/>
      <rgbColor rgb="FFDDD9C3"/>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3057525</xdr:colOff>
      <xdr:row>0</xdr:row>
      <xdr:rowOff>0</xdr:rowOff>
    </xdr:from>
    <xdr:to>
      <xdr:col>2</xdr:col>
      <xdr:colOff>152400</xdr:colOff>
      <xdr:row>6</xdr:row>
      <xdr:rowOff>126301</xdr:rowOff>
    </xdr:to>
    <xdr:pic>
      <xdr:nvPicPr>
        <xdr:cNvPr id="3" name="Imagem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67125" y="0"/>
          <a:ext cx="2886075" cy="1097851"/>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A26" sqref="A26:I26"/>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v>
      </c>
      <c r="B2" s="2" t="s">
        <v>2</v>
      </c>
      <c r="C2" s="2" t="s">
        <v>3</v>
      </c>
      <c r="D2" s="2" t="s">
        <v>4</v>
      </c>
      <c r="E2" s="3" t="s">
        <v>5</v>
      </c>
      <c r="F2" s="3" t="s">
        <v>6</v>
      </c>
      <c r="G2" s="2" t="s">
        <v>7</v>
      </c>
      <c r="H2" s="4" t="s">
        <v>8</v>
      </c>
      <c r="I2" s="5" t="s">
        <v>9</v>
      </c>
    </row>
    <row r="3" spans="1:9" ht="12.75" customHeight="1">
      <c r="A3" s="56"/>
      <c r="B3" s="57" t="s">
        <v>145</v>
      </c>
      <c r="C3" s="58" t="s">
        <v>3</v>
      </c>
      <c r="D3" s="59">
        <v>30</v>
      </c>
      <c r="E3" s="60">
        <f>IF(C20&lt;=25%,D20,MIN(E20:F20))</f>
        <v>122.44</v>
      </c>
      <c r="F3" s="60">
        <f>MIN(H3:H17)</f>
        <v>105.47</v>
      </c>
      <c r="G3" s="51" t="s">
        <v>224</v>
      </c>
      <c r="H3" s="7">
        <v>138.82</v>
      </c>
      <c r="I3" s="8" t="str">
        <f t="shared" ref="I3:I17" si="0">IF(H3="","",(IF($C$20&lt;25%,"N/A",IF(H3&lt;=($D$20+$A$20),H3,"Descartado"))))</f>
        <v>N/A</v>
      </c>
    </row>
    <row r="4" spans="1:9" ht="24">
      <c r="A4" s="56"/>
      <c r="B4" s="57"/>
      <c r="C4" s="58"/>
      <c r="D4" s="59"/>
      <c r="E4" s="60"/>
      <c r="F4" s="60"/>
      <c r="G4" s="52" t="s">
        <v>227</v>
      </c>
      <c r="H4" s="7">
        <v>138.91999999999999</v>
      </c>
      <c r="I4" s="8" t="str">
        <f t="shared" si="0"/>
        <v>N/A</v>
      </c>
    </row>
    <row r="5" spans="1:9">
      <c r="A5" s="56"/>
      <c r="B5" s="57"/>
      <c r="C5" s="58"/>
      <c r="D5" s="59"/>
      <c r="E5" s="60"/>
      <c r="F5" s="60"/>
      <c r="G5" s="52" t="s">
        <v>225</v>
      </c>
      <c r="H5" s="7">
        <v>105.47</v>
      </c>
      <c r="I5" s="8" t="str">
        <f t="shared" si="0"/>
        <v>N/A</v>
      </c>
    </row>
    <row r="6" spans="1:9">
      <c r="A6" s="56"/>
      <c r="B6" s="57"/>
      <c r="C6" s="58"/>
      <c r="D6" s="59"/>
      <c r="E6" s="60"/>
      <c r="F6" s="60"/>
      <c r="G6" s="6" t="s">
        <v>226</v>
      </c>
      <c r="H6" s="7">
        <v>106.54</v>
      </c>
      <c r="I6" s="8" t="str">
        <f t="shared" si="0"/>
        <v>N/A</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f>IF(B20&lt;2,"N/A",(STDEV(H3:H17)))</f>
        <v>18.979688046259511</v>
      </c>
      <c r="B20" s="19">
        <f>COUNT(H3:H17)</f>
        <v>4</v>
      </c>
      <c r="C20" s="20">
        <f>IF(B20&lt;2,"N/A",(A20/D20))</f>
        <v>0.15501215326902573</v>
      </c>
      <c r="D20" s="21">
        <f>ROUND(AVERAGE(H3:H17),2)</f>
        <v>122.44</v>
      </c>
      <c r="E20" s="22" t="str">
        <f>IFERROR(ROUND(IF(B20&lt;2,"N/A",(IF(C20&lt;=25%,"N/A",AVERAGE(I3:I17)))),2),"N/A")</f>
        <v>N/A</v>
      </c>
      <c r="F20" s="22">
        <f>ROUND(MEDIAN(H3:H17),2)</f>
        <v>122.68</v>
      </c>
      <c r="G20" s="23" t="str">
        <f>INDEX(G3:G17,MATCH(H20,H3:H17,0))</f>
        <v>TRINAY INDUSTRIA PE15/2021  ATUALIZADO</v>
      </c>
      <c r="H20" s="24">
        <f>MIN(H3:H17)</f>
        <v>105.47</v>
      </c>
      <c r="I20" s="18"/>
    </row>
    <row r="21" spans="1:11">
      <c r="A21" s="25"/>
      <c r="B21" s="18"/>
      <c r="C21" s="26"/>
      <c r="D21" s="26"/>
      <c r="E21" s="26"/>
      <c r="F21" s="26"/>
      <c r="G21" s="18"/>
      <c r="H21" s="27"/>
      <c r="I21" s="28"/>
      <c r="J21" s="28"/>
      <c r="K21" s="28"/>
    </row>
    <row r="22" spans="1:11">
      <c r="B22" s="25"/>
      <c r="C22" s="25"/>
      <c r="D22" s="62"/>
      <c r="E22" s="62"/>
      <c r="F22" s="30"/>
      <c r="G22" s="31" t="s">
        <v>19</v>
      </c>
      <c r="H22" s="32">
        <f>IF(C20&lt;=25%,D20,MIN(E20:F20))</f>
        <v>122.44</v>
      </c>
    </row>
    <row r="23" spans="1:11">
      <c r="B23" s="25"/>
      <c r="C23" s="25"/>
      <c r="D23" s="62"/>
      <c r="E23" s="62"/>
      <c r="F23" s="33"/>
      <c r="G23" s="4" t="s">
        <v>20</v>
      </c>
      <c r="H23" s="24">
        <f>ROUND(H22,2)*D3</f>
        <v>3673.2</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A16" zoomScaleNormal="100" workbookViewId="0">
      <selection activeCell="B3" sqref="B3:B1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38</v>
      </c>
      <c r="B2" s="2" t="s">
        <v>2</v>
      </c>
      <c r="C2" s="2" t="s">
        <v>3</v>
      </c>
      <c r="D2" s="2" t="s">
        <v>4</v>
      </c>
      <c r="E2" s="3" t="s">
        <v>5</v>
      </c>
      <c r="F2" s="3" t="s">
        <v>6</v>
      </c>
      <c r="G2" s="2" t="s">
        <v>7</v>
      </c>
      <c r="H2" s="4" t="s">
        <v>8</v>
      </c>
      <c r="I2" s="5" t="s">
        <v>9</v>
      </c>
    </row>
    <row r="3" spans="1:9" ht="12.75" customHeight="1">
      <c r="A3" s="56"/>
      <c r="B3" s="57" t="s">
        <v>159</v>
      </c>
      <c r="C3" s="58" t="s">
        <v>3</v>
      </c>
      <c r="D3" s="59">
        <v>15</v>
      </c>
      <c r="E3" s="60">
        <f>IF(C20&lt;=25%,D20,MIN(E20:F20))</f>
        <v>43.33</v>
      </c>
      <c r="F3" s="60">
        <f>MIN(H3:H17)</f>
        <v>32.99</v>
      </c>
      <c r="G3" s="6" t="s">
        <v>218</v>
      </c>
      <c r="H3" s="7">
        <v>32.99</v>
      </c>
      <c r="I3" s="8">
        <f t="shared" ref="I3:I17" si="0">IF(H3="","",(IF($C$20&lt;25%,"N/A",IF(H3&lt;=($D$20+$A$20),H3,"Descartado"))))</f>
        <v>32.99</v>
      </c>
    </row>
    <row r="4" spans="1:9">
      <c r="A4" s="56"/>
      <c r="B4" s="57"/>
      <c r="C4" s="58"/>
      <c r="D4" s="59"/>
      <c r="E4" s="60"/>
      <c r="F4" s="60"/>
      <c r="G4" s="6" t="s">
        <v>219</v>
      </c>
      <c r="H4" s="7">
        <v>33.01</v>
      </c>
      <c r="I4" s="8">
        <f t="shared" si="0"/>
        <v>33.01</v>
      </c>
    </row>
    <row r="5" spans="1:9">
      <c r="A5" s="56"/>
      <c r="B5" s="57"/>
      <c r="C5" s="58"/>
      <c r="D5" s="59"/>
      <c r="E5" s="60"/>
      <c r="F5" s="60"/>
      <c r="G5" s="6" t="s">
        <v>220</v>
      </c>
      <c r="H5" s="7">
        <v>43.33</v>
      </c>
      <c r="I5" s="8">
        <f t="shared" si="0"/>
        <v>43.33</v>
      </c>
    </row>
    <row r="6" spans="1:9">
      <c r="A6" s="56"/>
      <c r="B6" s="57"/>
      <c r="C6" s="58"/>
      <c r="D6" s="59"/>
      <c r="E6" s="60"/>
      <c r="F6" s="60"/>
      <c r="G6" s="6" t="s">
        <v>212</v>
      </c>
      <c r="H6" s="7">
        <v>72.23</v>
      </c>
      <c r="I6" s="8">
        <f t="shared" si="0"/>
        <v>72.23</v>
      </c>
    </row>
    <row r="7" spans="1:9">
      <c r="A7" s="56"/>
      <c r="B7" s="57"/>
      <c r="C7" s="58"/>
      <c r="D7" s="59"/>
      <c r="E7" s="60"/>
      <c r="F7" s="60"/>
      <c r="G7" s="6" t="s">
        <v>194</v>
      </c>
      <c r="H7" s="7">
        <v>103.16</v>
      </c>
      <c r="I7" s="8" t="str">
        <f t="shared" si="0"/>
        <v>Descartado</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f>IF(B20&lt;2,"N/A",(STDEV(H3:H17)))</f>
        <v>30.420190334710252</v>
      </c>
      <c r="B20" s="19">
        <f>COUNT(H3:H17)</f>
        <v>5</v>
      </c>
      <c r="C20" s="20">
        <f>IF(B20&lt;2,"N/A",(A20/D20))</f>
        <v>0.53424991806656574</v>
      </c>
      <c r="D20" s="21">
        <f>ROUND(AVERAGE(H3:H17),2)</f>
        <v>56.94</v>
      </c>
      <c r="E20" s="22">
        <f>IFERROR(ROUND(IF(B20&lt;2,"N/A",(IF(C20&lt;=25%,"N/A",AVERAGE(I3:I17)))),2),"N/A")</f>
        <v>45.39</v>
      </c>
      <c r="F20" s="22">
        <f>ROUND(MEDIAN(H3:H17),2)</f>
        <v>43.33</v>
      </c>
      <c r="G20" s="23" t="str">
        <f>INDEX(G3:G17,MATCH(H20,H3:H17,0))</f>
        <v>COPATT COM SERV  PE05/2022 ATUALIZADO</v>
      </c>
      <c r="H20" s="24">
        <f>MIN(H3:H17)</f>
        <v>32.99</v>
      </c>
      <c r="I20" s="18"/>
    </row>
    <row r="21" spans="1:11">
      <c r="A21" s="25"/>
      <c r="B21" s="18"/>
      <c r="C21" s="26"/>
      <c r="D21" s="26"/>
      <c r="E21" s="26"/>
      <c r="F21" s="26"/>
      <c r="G21" s="18"/>
      <c r="H21" s="27"/>
      <c r="I21" s="28"/>
      <c r="J21" s="28"/>
      <c r="K21" s="28"/>
    </row>
    <row r="22" spans="1:11">
      <c r="B22" s="25"/>
      <c r="C22" s="25"/>
      <c r="D22" s="62"/>
      <c r="E22" s="62"/>
      <c r="F22" s="30"/>
      <c r="G22" s="31" t="s">
        <v>19</v>
      </c>
      <c r="H22" s="32">
        <f>IF(C20&lt;=25%,D20,MIN(E20:F20))</f>
        <v>43.33</v>
      </c>
    </row>
    <row r="23" spans="1:11">
      <c r="B23" s="25"/>
      <c r="C23" s="25"/>
      <c r="D23" s="62"/>
      <c r="E23" s="62"/>
      <c r="F23" s="33"/>
      <c r="G23" s="4" t="s">
        <v>20</v>
      </c>
      <c r="H23" s="24">
        <f>ROUND(H22,2)*D3</f>
        <v>649.94999999999993</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B3" sqref="B3:B1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39</v>
      </c>
      <c r="B2" s="2" t="s">
        <v>2</v>
      </c>
      <c r="C2" s="2" t="s">
        <v>3</v>
      </c>
      <c r="D2" s="2" t="s">
        <v>4</v>
      </c>
      <c r="E2" s="3" t="s">
        <v>5</v>
      </c>
      <c r="F2" s="3" t="s">
        <v>6</v>
      </c>
      <c r="G2" s="2" t="s">
        <v>7</v>
      </c>
      <c r="H2" s="4" t="s">
        <v>8</v>
      </c>
      <c r="I2" s="5" t="s">
        <v>9</v>
      </c>
    </row>
    <row r="3" spans="1:9" ht="12.75" customHeight="1">
      <c r="A3" s="56"/>
      <c r="B3" s="57" t="s">
        <v>149</v>
      </c>
      <c r="C3" s="58" t="s">
        <v>3</v>
      </c>
      <c r="D3" s="59">
        <v>14</v>
      </c>
      <c r="E3" s="60">
        <f>IF(C20&lt;=25%,D20,MIN(E20:F20))</f>
        <v>268.58999999999997</v>
      </c>
      <c r="F3" s="60">
        <f>MIN(H3:H17)</f>
        <v>243.8</v>
      </c>
      <c r="G3" s="6" t="s">
        <v>203</v>
      </c>
      <c r="H3" s="7">
        <v>245.02</v>
      </c>
      <c r="I3" s="8">
        <f t="shared" ref="I3:I17" si="0">IF(H3="","",(IF($C$20&lt;25%,"N/A",IF(H3&lt;=($D$20+$A$20),H3,"Descartado"))))</f>
        <v>245.02</v>
      </c>
    </row>
    <row r="4" spans="1:9">
      <c r="A4" s="56"/>
      <c r="B4" s="57"/>
      <c r="C4" s="58"/>
      <c r="D4" s="59"/>
      <c r="E4" s="60"/>
      <c r="F4" s="60"/>
      <c r="G4" s="6" t="s">
        <v>204</v>
      </c>
      <c r="H4" s="7">
        <v>243.8</v>
      </c>
      <c r="I4" s="8">
        <f t="shared" si="0"/>
        <v>243.8</v>
      </c>
    </row>
    <row r="5" spans="1:9">
      <c r="A5" s="56"/>
      <c r="B5" s="57"/>
      <c r="C5" s="58"/>
      <c r="D5" s="59"/>
      <c r="E5" s="60"/>
      <c r="F5" s="60"/>
      <c r="G5" s="6" t="s">
        <v>236</v>
      </c>
      <c r="H5" s="7">
        <v>426.15</v>
      </c>
      <c r="I5" s="8" t="str">
        <f t="shared" si="0"/>
        <v>Descartado</v>
      </c>
    </row>
    <row r="6" spans="1:9">
      <c r="A6" s="56"/>
      <c r="B6" s="57"/>
      <c r="C6" s="58"/>
      <c r="D6" s="59"/>
      <c r="E6" s="60"/>
      <c r="F6" s="60"/>
      <c r="G6" s="6" t="s">
        <v>202</v>
      </c>
      <c r="H6" s="7">
        <v>316.95</v>
      </c>
      <c r="I6" s="8">
        <f t="shared" si="0"/>
        <v>316.95</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f>IF(B20&lt;2,"N/A",(STDEV(H3:H17)))</f>
        <v>85.882950966222936</v>
      </c>
      <c r="B20" s="19">
        <f>COUNT(H3:H17)</f>
        <v>4</v>
      </c>
      <c r="C20" s="20">
        <f>IF(B20&lt;2,"N/A",(A20/D20))</f>
        <v>0.27885885760836071</v>
      </c>
      <c r="D20" s="21">
        <f>ROUND(AVERAGE(H3:H17),2)</f>
        <v>307.98</v>
      </c>
      <c r="E20" s="22">
        <f>IFERROR(ROUND(IF(B20&lt;2,"N/A",(IF(C20&lt;=25%,"N/A",AVERAGE(I3:I17)))),2),"N/A")</f>
        <v>268.58999999999997</v>
      </c>
      <c r="F20" s="22">
        <f>ROUND(MEDIAN(H3:H17),2)</f>
        <v>280.99</v>
      </c>
      <c r="G20" s="23" t="str">
        <f>INDEX(G3:G17,MATCH(H20,H3:H17,0))</f>
        <v>NM CONFECCOES PE39/2021ATUALIZADO</v>
      </c>
      <c r="H20" s="24">
        <f>MIN(H3:H17)</f>
        <v>243.8</v>
      </c>
      <c r="I20" s="18"/>
    </row>
    <row r="21" spans="1:11">
      <c r="A21" s="25"/>
      <c r="B21" s="18"/>
      <c r="C21" s="26"/>
      <c r="D21" s="26"/>
      <c r="E21" s="26"/>
      <c r="F21" s="26"/>
      <c r="G21" s="18"/>
      <c r="H21" s="27"/>
      <c r="I21" s="28"/>
      <c r="J21" s="28"/>
      <c r="K21" s="28"/>
    </row>
    <row r="22" spans="1:11">
      <c r="B22" s="25"/>
      <c r="C22" s="25"/>
      <c r="D22" s="62"/>
      <c r="E22" s="62"/>
      <c r="F22" s="30"/>
      <c r="G22" s="31" t="s">
        <v>19</v>
      </c>
      <c r="H22" s="32">
        <f>IF(C20&lt;=25%,D20,MIN(E20:F20))</f>
        <v>268.58999999999997</v>
      </c>
    </row>
    <row r="23" spans="1:11">
      <c r="B23" s="25"/>
      <c r="C23" s="25"/>
      <c r="D23" s="62"/>
      <c r="E23" s="62"/>
      <c r="F23" s="33"/>
      <c r="G23" s="4" t="s">
        <v>20</v>
      </c>
      <c r="H23" s="24">
        <f>ROUND(H22,2)*D3</f>
        <v>3760.2599999999998</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13" sqref="G13"/>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40</v>
      </c>
      <c r="B2" s="2" t="s">
        <v>2</v>
      </c>
      <c r="C2" s="2" t="s">
        <v>3</v>
      </c>
      <c r="D2" s="2" t="s">
        <v>4</v>
      </c>
      <c r="E2" s="3" t="s">
        <v>5</v>
      </c>
      <c r="F2" s="3" t="s">
        <v>6</v>
      </c>
      <c r="G2" s="2" t="s">
        <v>7</v>
      </c>
      <c r="H2" s="4" t="s">
        <v>8</v>
      </c>
      <c r="I2" s="5" t="s">
        <v>9</v>
      </c>
    </row>
    <row r="3" spans="1:9" ht="12.75" customHeight="1">
      <c r="A3" s="56"/>
      <c r="B3" s="57" t="s">
        <v>144</v>
      </c>
      <c r="C3" s="58" t="s">
        <v>3</v>
      </c>
      <c r="D3" s="59">
        <v>14</v>
      </c>
      <c r="E3" s="60">
        <f>IF(C20&lt;=25%,D20,MIN(E20:F20))</f>
        <v>23.09</v>
      </c>
      <c r="F3" s="60">
        <f>MIN(H3:H17)</f>
        <v>18.600000000000001</v>
      </c>
      <c r="G3" s="6" t="s">
        <v>199</v>
      </c>
      <c r="H3" s="7">
        <v>18.600000000000001</v>
      </c>
      <c r="I3" s="8">
        <f t="shared" ref="I3:I17" si="0">IF(H3="","",(IF($C$20&lt;25%,"N/A",IF(H3&lt;=($D$20+$A$20),H3,"Descartado"))))</f>
        <v>18.600000000000001</v>
      </c>
    </row>
    <row r="4" spans="1:9">
      <c r="A4" s="56"/>
      <c r="B4" s="57"/>
      <c r="C4" s="58"/>
      <c r="D4" s="59"/>
      <c r="E4" s="60"/>
      <c r="F4" s="60"/>
      <c r="G4" s="6" t="s">
        <v>200</v>
      </c>
      <c r="H4" s="7">
        <v>18.7</v>
      </c>
      <c r="I4" s="8">
        <f t="shared" si="0"/>
        <v>18.7</v>
      </c>
    </row>
    <row r="5" spans="1:9">
      <c r="A5" s="56"/>
      <c r="B5" s="57"/>
      <c r="C5" s="58"/>
      <c r="D5" s="59"/>
      <c r="E5" s="60"/>
      <c r="F5" s="60"/>
      <c r="G5" s="6" t="s">
        <v>201</v>
      </c>
      <c r="H5" s="7">
        <v>31.96</v>
      </c>
      <c r="I5" s="8">
        <f t="shared" si="0"/>
        <v>31.96</v>
      </c>
    </row>
    <row r="6" spans="1:9">
      <c r="A6" s="56"/>
      <c r="B6" s="57"/>
      <c r="C6" s="58"/>
      <c r="D6" s="59"/>
      <c r="E6" s="60"/>
      <c r="F6" s="60"/>
      <c r="G6" s="6" t="s">
        <v>202</v>
      </c>
      <c r="H6" s="7">
        <v>53.27</v>
      </c>
      <c r="I6" s="8" t="str">
        <f t="shared" si="0"/>
        <v>Descartado</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f>IF(B20&lt;2,"N/A",(STDEV(H3:H17)))</f>
        <v>16.344053709733913</v>
      </c>
      <c r="B20" s="19">
        <f>COUNT(H3:H17)</f>
        <v>4</v>
      </c>
      <c r="C20" s="20">
        <f>IF(B20&lt;2,"N/A",(A20/D20))</f>
        <v>0.53359626868213883</v>
      </c>
      <c r="D20" s="21">
        <f>ROUND(AVERAGE(H3:H17),2)</f>
        <v>30.63</v>
      </c>
      <c r="E20" s="22">
        <f>IFERROR(ROUND(IF(B20&lt;2,"N/A",(IF(C20&lt;=25%,"N/A",AVERAGE(I3:I17)))),2),"N/A")</f>
        <v>23.09</v>
      </c>
      <c r="F20" s="22">
        <f>ROUND(MEDIAN(H3:H17),2)</f>
        <v>25.33</v>
      </c>
      <c r="G20" s="23" t="str">
        <f>INDEX(G3:G17,MATCH(H20,H3:H17,0))</f>
        <v>MN CONFECÇOES PE39/2021ATUALIZADO</v>
      </c>
      <c r="H20" s="24">
        <f>MIN(H3:H17)</f>
        <v>18.600000000000001</v>
      </c>
      <c r="I20" s="18"/>
    </row>
    <row r="21" spans="1:11">
      <c r="A21" s="25"/>
      <c r="B21" s="18"/>
      <c r="C21" s="26"/>
      <c r="D21" s="26"/>
      <c r="E21" s="26"/>
      <c r="F21" s="26"/>
      <c r="G21" s="18"/>
      <c r="H21" s="27"/>
      <c r="I21" s="28"/>
      <c r="J21" s="28"/>
      <c r="K21" s="28"/>
    </row>
    <row r="22" spans="1:11">
      <c r="B22" s="25"/>
      <c r="C22" s="25"/>
      <c r="D22" s="62"/>
      <c r="E22" s="62"/>
      <c r="F22" s="30"/>
      <c r="G22" s="31" t="s">
        <v>19</v>
      </c>
      <c r="H22" s="32">
        <f>IF(C20&lt;=25%,D20,MIN(E20:F20))</f>
        <v>23.09</v>
      </c>
    </row>
    <row r="23" spans="1:11">
      <c r="B23" s="25"/>
      <c r="C23" s="25"/>
      <c r="D23" s="62"/>
      <c r="E23" s="62"/>
      <c r="F23" s="33"/>
      <c r="G23" s="4" t="s">
        <v>20</v>
      </c>
      <c r="H23" s="24">
        <f>ROUND(H22,2)*D3</f>
        <v>323.26</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B3" sqref="B3:B1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41</v>
      </c>
      <c r="B2" s="2" t="s">
        <v>2</v>
      </c>
      <c r="C2" s="2" t="s">
        <v>3</v>
      </c>
      <c r="D2" s="2" t="s">
        <v>4</v>
      </c>
      <c r="E2" s="3" t="s">
        <v>5</v>
      </c>
      <c r="F2" s="3" t="s">
        <v>6</v>
      </c>
      <c r="G2" s="2" t="s">
        <v>7</v>
      </c>
      <c r="H2" s="4" t="s">
        <v>8</v>
      </c>
      <c r="I2" s="5" t="s">
        <v>9</v>
      </c>
    </row>
    <row r="3" spans="1:9" ht="12.75" customHeight="1">
      <c r="A3" s="56"/>
      <c r="B3" s="57" t="s">
        <v>150</v>
      </c>
      <c r="C3" s="58" t="s">
        <v>3</v>
      </c>
      <c r="D3" s="59">
        <v>14</v>
      </c>
      <c r="E3" s="60">
        <f>IF(C20&lt;=25%,D20,MIN(E20:F20))</f>
        <v>67.540000000000006</v>
      </c>
      <c r="F3" s="60">
        <f>MIN(H3:H17)</f>
        <v>57.7</v>
      </c>
      <c r="G3" s="6" t="s">
        <v>221</v>
      </c>
      <c r="H3" s="7">
        <v>57.7</v>
      </c>
      <c r="I3" s="8">
        <f t="shared" ref="I3:I17" si="0">IF(H3="","",(IF($C$20&lt;25%,"N/A",IF(H3&lt;=($D$20+$A$20),H3,"Descartado"))))</f>
        <v>57.7</v>
      </c>
    </row>
    <row r="4" spans="1:9">
      <c r="A4" s="56"/>
      <c r="B4" s="57"/>
      <c r="C4" s="58"/>
      <c r="D4" s="59"/>
      <c r="E4" s="60"/>
      <c r="F4" s="60"/>
      <c r="G4" s="6" t="s">
        <v>222</v>
      </c>
      <c r="H4" s="7">
        <v>77.37</v>
      </c>
      <c r="I4" s="8">
        <f t="shared" si="0"/>
        <v>77.37</v>
      </c>
    </row>
    <row r="5" spans="1:9">
      <c r="A5" s="56"/>
      <c r="B5" s="57"/>
      <c r="C5" s="58"/>
      <c r="D5" s="59"/>
      <c r="E5" s="60"/>
      <c r="F5" s="60"/>
      <c r="G5" s="6" t="s">
        <v>223</v>
      </c>
      <c r="H5" s="7">
        <v>103.16</v>
      </c>
      <c r="I5" s="8" t="str">
        <f t="shared" si="0"/>
        <v>Descartado</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f>IF(B20&lt;2,"N/A",(STDEV(H3:H17)))</f>
        <v>22.798554778757371</v>
      </c>
      <c r="B20" s="19">
        <f>COUNT(H3:H17)</f>
        <v>3</v>
      </c>
      <c r="C20" s="20">
        <f>IF(B20&lt;2,"N/A",(A20/D20))</f>
        <v>0.2870992920130635</v>
      </c>
      <c r="D20" s="21">
        <f>ROUND(AVERAGE(H3:H17),2)</f>
        <v>79.41</v>
      </c>
      <c r="E20" s="22">
        <f>IFERROR(ROUND(IF(B20&lt;2,"N/A",(IF(C20&lt;=25%,"N/A",AVERAGE(I3:I17)))),2),"N/A")</f>
        <v>67.540000000000006</v>
      </c>
      <c r="F20" s="22">
        <f>ROUND(MEDIAN(H3:H17),2)</f>
        <v>77.37</v>
      </c>
      <c r="G20" s="23" t="str">
        <f>INDEX(G3:G17,MATCH(H20,H3:H17,0))</f>
        <v>LIMA DIAS ROUPAS E ACESS- PE05/2022 ATUALIZADO</v>
      </c>
      <c r="H20" s="24">
        <f>MIN(H3:H17)</f>
        <v>57.7</v>
      </c>
      <c r="I20" s="18"/>
    </row>
    <row r="21" spans="1:11">
      <c r="A21" s="25"/>
      <c r="B21" s="18"/>
      <c r="C21" s="26"/>
      <c r="D21" s="26"/>
      <c r="E21" s="26"/>
      <c r="F21" s="26"/>
      <c r="G21" s="18"/>
      <c r="H21" s="27"/>
      <c r="I21" s="28"/>
      <c r="J21" s="28"/>
      <c r="K21" s="28"/>
    </row>
    <row r="22" spans="1:11">
      <c r="B22" s="25"/>
      <c r="C22" s="25">
        <f>1.0316483*100</f>
        <v>103.16483000000001</v>
      </c>
      <c r="D22" s="62"/>
      <c r="E22" s="62"/>
      <c r="F22" s="30"/>
      <c r="G22" s="31" t="s">
        <v>19</v>
      </c>
      <c r="H22" s="32">
        <f>IF(C20&lt;=25%,D20,MIN(E20:F20))</f>
        <v>67.540000000000006</v>
      </c>
    </row>
    <row r="23" spans="1:11">
      <c r="B23" s="25"/>
      <c r="C23" s="25"/>
      <c r="D23" s="62"/>
      <c r="E23" s="62"/>
      <c r="F23" s="33"/>
      <c r="G23" s="4" t="s">
        <v>20</v>
      </c>
      <c r="H23" s="24">
        <f>ROUND(H22,2)*D3</f>
        <v>945.56000000000006</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B3" sqref="B3:B1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42</v>
      </c>
      <c r="B2" s="2" t="s">
        <v>2</v>
      </c>
      <c r="C2" s="2" t="s">
        <v>3</v>
      </c>
      <c r="D2" s="2" t="s">
        <v>4</v>
      </c>
      <c r="E2" s="3" t="s">
        <v>5</v>
      </c>
      <c r="F2" s="3" t="s">
        <v>6</v>
      </c>
      <c r="G2" s="2" t="s">
        <v>7</v>
      </c>
      <c r="H2" s="4" t="s">
        <v>8</v>
      </c>
      <c r="I2" s="5" t="s">
        <v>9</v>
      </c>
    </row>
    <row r="3" spans="1:9" ht="12.75" customHeight="1">
      <c r="A3" s="56"/>
      <c r="B3" s="57" t="s">
        <v>151</v>
      </c>
      <c r="C3" s="58" t="s">
        <v>3</v>
      </c>
      <c r="D3" s="59">
        <v>1</v>
      </c>
      <c r="E3" s="60">
        <f>IF(C20&lt;=25%,D20,MIN(E20:F20))</f>
        <v>519.66</v>
      </c>
      <c r="F3" s="60">
        <f>MIN(H3:H17)</f>
        <v>322.17</v>
      </c>
      <c r="G3" s="6" t="s">
        <v>197</v>
      </c>
      <c r="H3" s="7">
        <v>717.15</v>
      </c>
      <c r="I3" s="8">
        <f t="shared" ref="I3:I17" si="0">IF(H3="","",(IF($C$20&lt;25%,"N/A",IF(H3&lt;=($D$20+$A$20),H3,"Descartado"))))</f>
        <v>717.15</v>
      </c>
    </row>
    <row r="4" spans="1:9">
      <c r="A4" s="56"/>
      <c r="B4" s="57"/>
      <c r="C4" s="58"/>
      <c r="D4" s="59"/>
      <c r="E4" s="60"/>
      <c r="F4" s="60"/>
      <c r="G4" s="6" t="s">
        <v>194</v>
      </c>
      <c r="H4" s="7">
        <v>322.17</v>
      </c>
      <c r="I4" s="8">
        <f t="shared" si="0"/>
        <v>322.17</v>
      </c>
    </row>
    <row r="5" spans="1:9">
      <c r="A5" s="56"/>
      <c r="B5" s="57"/>
      <c r="C5" s="58"/>
      <c r="D5" s="59"/>
      <c r="E5" s="60"/>
      <c r="F5" s="60"/>
      <c r="G5" s="6" t="s">
        <v>198</v>
      </c>
      <c r="H5" s="7">
        <v>1136.24</v>
      </c>
      <c r="I5" s="8" t="str">
        <f t="shared" si="0"/>
        <v>Descartado</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f>IF(B20&lt;2,"N/A",(STDEV(H3:H17)))</f>
        <v>407.09450037225184</v>
      </c>
      <c r="B20" s="19">
        <f>COUNT(H3:H17)</f>
        <v>3</v>
      </c>
      <c r="C20" s="20">
        <f>IF(B20&lt;2,"N/A",(A20/D20))</f>
        <v>0.56136253998573038</v>
      </c>
      <c r="D20" s="21">
        <f>ROUND(AVERAGE(H3:H17),2)</f>
        <v>725.19</v>
      </c>
      <c r="E20" s="22">
        <f>IFERROR(ROUND(IF(B20&lt;2,"N/A",(IF(C20&lt;=25%,"N/A",AVERAGE(I3:I17)))),2),"N/A")</f>
        <v>519.66</v>
      </c>
      <c r="F20" s="22">
        <f>ROUND(MEDIAN(H3:H17),2)</f>
        <v>717.15</v>
      </c>
      <c r="G20" s="23" t="str">
        <f>INDEX(G3:G17,MATCH(H20,H3:H17,0))</f>
        <v>ATELIER CARLA RIBEIRO  PE05/2022 ATUALIZADO</v>
      </c>
      <c r="H20" s="24">
        <f>MIN(H3:H17)</f>
        <v>322.17</v>
      </c>
      <c r="I20" s="18"/>
    </row>
    <row r="21" spans="1:11">
      <c r="A21" s="25"/>
      <c r="B21" s="18"/>
      <c r="C21" s="26"/>
      <c r="D21" s="26"/>
      <c r="E21" s="26"/>
      <c r="F21" s="26"/>
      <c r="G21" s="18"/>
      <c r="H21" s="27"/>
      <c r="I21" s="28"/>
      <c r="J21" s="28"/>
      <c r="K21" s="28"/>
    </row>
    <row r="22" spans="1:11">
      <c r="B22" s="25"/>
      <c r="C22" s="25"/>
      <c r="D22" s="62"/>
      <c r="E22" s="62"/>
      <c r="F22" s="30"/>
      <c r="G22" s="31" t="s">
        <v>19</v>
      </c>
      <c r="H22" s="32">
        <f>IF(C20&lt;=25%,D20,MIN(E20:F20))</f>
        <v>519.66</v>
      </c>
    </row>
    <row r="23" spans="1:11">
      <c r="B23" s="25"/>
      <c r="C23" s="25"/>
      <c r="D23" s="62"/>
      <c r="E23" s="62"/>
      <c r="F23" s="33"/>
      <c r="G23" s="4" t="s">
        <v>20</v>
      </c>
      <c r="H23" s="24">
        <f>ROUND(H22,2)*D3</f>
        <v>519.66</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5" sqref="G5"/>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43</v>
      </c>
      <c r="B2" s="2" t="s">
        <v>2</v>
      </c>
      <c r="C2" s="2" t="s">
        <v>3</v>
      </c>
      <c r="D2" s="2" t="s">
        <v>4</v>
      </c>
      <c r="E2" s="3" t="s">
        <v>5</v>
      </c>
      <c r="F2" s="3" t="s">
        <v>6</v>
      </c>
      <c r="G2" s="2" t="s">
        <v>7</v>
      </c>
      <c r="H2" s="4" t="s">
        <v>8</v>
      </c>
      <c r="I2" s="5" t="s">
        <v>9</v>
      </c>
    </row>
    <row r="3" spans="1:9" ht="12.75" customHeight="1">
      <c r="A3" s="56"/>
      <c r="B3" s="57" t="s">
        <v>160</v>
      </c>
      <c r="C3" s="58" t="s">
        <v>3</v>
      </c>
      <c r="D3" s="59">
        <v>2</v>
      </c>
      <c r="E3" s="60">
        <f>IF(C20&lt;=25%,D20,MIN(E20:F20))</f>
        <v>128.96</v>
      </c>
      <c r="F3" s="60">
        <f>MIN(H3:H17)</f>
        <v>114.51</v>
      </c>
      <c r="G3" s="6" t="s">
        <v>194</v>
      </c>
      <c r="H3" s="7">
        <v>114.51</v>
      </c>
      <c r="I3" s="8">
        <f t="shared" ref="I3:I17" si="0">IF(H3="","",(IF($C$20&lt;25%,"N/A",IF(H3&lt;=($D$20+$A$20),H3,"Descartado"))))</f>
        <v>114.51</v>
      </c>
    </row>
    <row r="4" spans="1:9">
      <c r="A4" s="56"/>
      <c r="B4" s="57"/>
      <c r="C4" s="58"/>
      <c r="D4" s="59"/>
      <c r="E4" s="60"/>
      <c r="F4" s="60"/>
      <c r="G4" s="6" t="s">
        <v>195</v>
      </c>
      <c r="H4" s="7">
        <v>143.4</v>
      </c>
      <c r="I4" s="8">
        <f t="shared" si="0"/>
        <v>143.4</v>
      </c>
    </row>
    <row r="5" spans="1:9">
      <c r="A5" s="56"/>
      <c r="B5" s="57"/>
      <c r="C5" s="58"/>
      <c r="D5" s="59"/>
      <c r="E5" s="60"/>
      <c r="F5" s="60"/>
      <c r="G5" s="6" t="s">
        <v>196</v>
      </c>
      <c r="H5" s="7">
        <v>330.13</v>
      </c>
      <c r="I5" s="8" t="str">
        <f t="shared" si="0"/>
        <v>Descartado</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f>IF(B20&lt;2,"N/A",(STDEV(H3:H17)))</f>
        <v>117.04323232606546</v>
      </c>
      <c r="B20" s="19">
        <f>COUNT(H3:H17)</f>
        <v>3</v>
      </c>
      <c r="C20" s="20">
        <f>IF(B20&lt;2,"N/A",(A20/D20))</f>
        <v>0.5971288828430461</v>
      </c>
      <c r="D20" s="21">
        <f>ROUND(AVERAGE(H3:H17),2)</f>
        <v>196.01</v>
      </c>
      <c r="E20" s="22">
        <f>IFERROR(ROUND(IF(B20&lt;2,"N/A",(IF(C20&lt;=25%,"N/A",AVERAGE(I3:I17)))),2),"N/A")</f>
        <v>128.96</v>
      </c>
      <c r="F20" s="22">
        <f>ROUND(MEDIAN(H3:H17),2)</f>
        <v>143.4</v>
      </c>
      <c r="G20" s="23" t="str">
        <f>INDEX(G3:G17,MATCH(H20,H3:H17,0))</f>
        <v>ATELIER CARLA RIBEIRO  PE05/2022 ATUALIZADO</v>
      </c>
      <c r="H20" s="24">
        <f>MIN(H3:H17)</f>
        <v>114.51</v>
      </c>
      <c r="I20" s="18"/>
    </row>
    <row r="21" spans="1:11">
      <c r="A21" s="25"/>
      <c r="B21" s="18"/>
      <c r="C21" s="26"/>
      <c r="D21" s="26"/>
      <c r="E21" s="26"/>
      <c r="F21" s="26"/>
      <c r="G21" s="18"/>
      <c r="H21" s="27"/>
      <c r="I21" s="28"/>
      <c r="J21" s="28"/>
      <c r="K21" s="28"/>
    </row>
    <row r="22" spans="1:11">
      <c r="B22" s="25"/>
      <c r="C22" s="25"/>
      <c r="D22" s="62"/>
      <c r="E22" s="62"/>
      <c r="F22" s="30"/>
      <c r="G22" s="31" t="s">
        <v>19</v>
      </c>
      <c r="H22" s="32">
        <f>IF(C20&lt;=25%,D20,MIN(E20:F20))</f>
        <v>128.96</v>
      </c>
    </row>
    <row r="23" spans="1:11">
      <c r="B23" s="25"/>
      <c r="C23" s="25"/>
      <c r="D23" s="62"/>
      <c r="E23" s="62"/>
      <c r="F23" s="33"/>
      <c r="G23" s="4" t="s">
        <v>20</v>
      </c>
      <c r="H23" s="24">
        <f>ROUND(H22,2)*D3</f>
        <v>257.92</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C3" sqref="C3:C1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44</v>
      </c>
      <c r="B2" s="2" t="s">
        <v>2</v>
      </c>
      <c r="C2" s="2" t="s">
        <v>3</v>
      </c>
      <c r="D2" s="2" t="s">
        <v>4</v>
      </c>
      <c r="E2" s="3" t="s">
        <v>5</v>
      </c>
      <c r="F2" s="3" t="s">
        <v>6</v>
      </c>
      <c r="G2" s="2" t="s">
        <v>7</v>
      </c>
      <c r="H2" s="4" t="s">
        <v>8</v>
      </c>
      <c r="I2" s="5" t="s">
        <v>9</v>
      </c>
    </row>
    <row r="3" spans="1:9" ht="12.75" customHeight="1">
      <c r="A3" s="56"/>
      <c r="B3" s="57" t="s">
        <v>152</v>
      </c>
      <c r="C3" s="58" t="s">
        <v>3</v>
      </c>
      <c r="D3" s="59">
        <v>1</v>
      </c>
      <c r="E3" s="60">
        <f>IF(C20&lt;=25%,D20,MIN(E20:F20))</f>
        <v>150.63</v>
      </c>
      <c r="F3" s="60">
        <f>MIN(H3:H17)</f>
        <v>140.63999999999999</v>
      </c>
      <c r="G3" s="6" t="s">
        <v>191</v>
      </c>
      <c r="H3" s="7">
        <v>140.63999999999999</v>
      </c>
      <c r="I3" s="8" t="str">
        <f t="shared" ref="I3:I17" si="0">IF(H3="","",(IF($C$20&lt;25%,"N/A",IF(H3&lt;=($D$20+$A$20),H3,"Descartado"))))</f>
        <v>N/A</v>
      </c>
    </row>
    <row r="4" spans="1:9">
      <c r="A4" s="56"/>
      <c r="B4" s="57"/>
      <c r="C4" s="58"/>
      <c r="D4" s="59"/>
      <c r="E4" s="60"/>
      <c r="F4" s="60"/>
      <c r="G4" s="6" t="s">
        <v>192</v>
      </c>
      <c r="H4" s="7">
        <v>150.68</v>
      </c>
      <c r="I4" s="8" t="str">
        <f t="shared" si="0"/>
        <v>N/A</v>
      </c>
    </row>
    <row r="5" spans="1:9">
      <c r="A5" s="56"/>
      <c r="B5" s="57"/>
      <c r="C5" s="58"/>
      <c r="D5" s="59"/>
      <c r="E5" s="60"/>
      <c r="F5" s="60"/>
      <c r="G5" s="6" t="s">
        <v>193</v>
      </c>
      <c r="H5" s="7">
        <v>160.58000000000001</v>
      </c>
      <c r="I5" s="8" t="str">
        <f t="shared" si="0"/>
        <v>N/A</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f>IF(B20&lt;2,"N/A",(STDEV(H3:H17)))</f>
        <v>9.9700819120674034</v>
      </c>
      <c r="B20" s="19">
        <f>COUNT(H3:H17)</f>
        <v>3</v>
      </c>
      <c r="C20" s="20">
        <f>IF(B20&lt;2,"N/A",(A20/D20))</f>
        <v>6.6189218031384209E-2</v>
      </c>
      <c r="D20" s="21">
        <f>ROUND(AVERAGE(H3:H17),2)</f>
        <v>150.63</v>
      </c>
      <c r="E20" s="22" t="str">
        <f>IFERROR(ROUND(IF(B20&lt;2,"N/A",(IF(C20&lt;=25%,"N/A",AVERAGE(I3:I17)))),2),"N/A")</f>
        <v>N/A</v>
      </c>
      <c r="F20" s="22">
        <f>ROUND(MEDIAN(H3:H17),2)</f>
        <v>150.68</v>
      </c>
      <c r="G20" s="23" t="str">
        <f>INDEX(G3:G17,MATCH(H20,H3:H17,0))</f>
        <v>ATELIER CARLA RIBEIRO  PE02/2022 ATUALIZADO</v>
      </c>
      <c r="H20" s="24">
        <f>MIN(H3:H17)</f>
        <v>140.63999999999999</v>
      </c>
      <c r="I20" s="18"/>
    </row>
    <row r="21" spans="1:11">
      <c r="A21" s="25"/>
      <c r="B21" s="18"/>
      <c r="C21" s="26"/>
      <c r="D21" s="26"/>
      <c r="E21" s="26"/>
      <c r="F21" s="26"/>
      <c r="G21" s="18"/>
      <c r="H21" s="27"/>
      <c r="I21" s="28"/>
      <c r="J21" s="28"/>
      <c r="K21" s="28"/>
    </row>
    <row r="22" spans="1:11">
      <c r="B22" s="25"/>
      <c r="C22" s="25"/>
      <c r="D22" s="62"/>
      <c r="E22" s="62"/>
      <c r="F22" s="30"/>
      <c r="G22" s="31" t="s">
        <v>19</v>
      </c>
      <c r="H22" s="32">
        <f>IF(C20&lt;=25%,D20,MIN(E20:F20))</f>
        <v>150.63</v>
      </c>
    </row>
    <row r="23" spans="1:11">
      <c r="B23" s="25"/>
      <c r="C23" s="25"/>
      <c r="D23" s="62"/>
      <c r="E23" s="62"/>
      <c r="F23" s="33"/>
      <c r="G23" s="4" t="s">
        <v>20</v>
      </c>
      <c r="H23" s="24">
        <f>ROUND(H22,2)*D3</f>
        <v>150.63</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E3" sqref="E3:E1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45</v>
      </c>
      <c r="B2" s="2" t="s">
        <v>2</v>
      </c>
      <c r="C2" s="2" t="s">
        <v>3</v>
      </c>
      <c r="D2" s="2" t="s">
        <v>4</v>
      </c>
      <c r="E2" s="3" t="s">
        <v>5</v>
      </c>
      <c r="F2" s="3" t="s">
        <v>6</v>
      </c>
      <c r="G2" s="2" t="s">
        <v>7</v>
      </c>
      <c r="H2" s="4" t="s">
        <v>8</v>
      </c>
      <c r="I2" s="5" t="s">
        <v>9</v>
      </c>
    </row>
    <row r="3" spans="1:9" ht="12.75" customHeight="1">
      <c r="A3" s="56"/>
      <c r="B3" s="57" t="s">
        <v>153</v>
      </c>
      <c r="C3" s="58" t="s">
        <v>3</v>
      </c>
      <c r="D3" s="59">
        <v>1</v>
      </c>
      <c r="E3" s="60">
        <f>IF(C20&lt;=25%,D20,MIN(E20:F20))</f>
        <v>7.51</v>
      </c>
      <c r="F3" s="60">
        <f>MIN(H3:H17)</f>
        <v>6.29</v>
      </c>
      <c r="G3" s="6" t="s">
        <v>188</v>
      </c>
      <c r="H3" s="7">
        <v>6.29</v>
      </c>
      <c r="I3" s="8" t="str">
        <f t="shared" ref="I3:I17" si="0">IF(H3="","",(IF($C$20&lt;25%,"N/A",IF(H3&lt;=($D$20+$A$20),H3,"Descartado"))))</f>
        <v>N/A</v>
      </c>
    </row>
    <row r="4" spans="1:9">
      <c r="A4" s="56"/>
      <c r="B4" s="57"/>
      <c r="C4" s="58"/>
      <c r="D4" s="59"/>
      <c r="E4" s="60"/>
      <c r="F4" s="60"/>
      <c r="G4" s="6" t="s">
        <v>189</v>
      </c>
      <c r="H4" s="7">
        <v>7.19</v>
      </c>
      <c r="I4" s="8" t="str">
        <f t="shared" si="0"/>
        <v>N/A</v>
      </c>
    </row>
    <row r="5" spans="1:9">
      <c r="A5" s="56"/>
      <c r="B5" s="57"/>
      <c r="C5" s="58"/>
      <c r="D5" s="59"/>
      <c r="E5" s="60"/>
      <c r="F5" s="60"/>
      <c r="G5" s="6" t="s">
        <v>190</v>
      </c>
      <c r="H5" s="7">
        <v>9.0500000000000007</v>
      </c>
      <c r="I5" s="8" t="str">
        <f t="shared" si="0"/>
        <v>N/A</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f>IF(B20&lt;2,"N/A",(STDEV(H3:H17)))</f>
        <v>1.407551064793038</v>
      </c>
      <c r="B20" s="19">
        <f>COUNT(H3:H17)</f>
        <v>3</v>
      </c>
      <c r="C20" s="20">
        <f>IF(B20&lt;2,"N/A",(A20/D20))</f>
        <v>0.18742357720280134</v>
      </c>
      <c r="D20" s="21">
        <f>ROUND(AVERAGE(H3:H17),2)</f>
        <v>7.51</v>
      </c>
      <c r="E20" s="22" t="str">
        <f>IFERROR(ROUND(IF(B20&lt;2,"N/A",(IF(C20&lt;=25%,"N/A",AVERAGE(I3:I17)))),2),"N/A")</f>
        <v>N/A</v>
      </c>
      <c r="F20" s="22">
        <f>ROUND(MEDIAN(H3:H17),2)</f>
        <v>7.19</v>
      </c>
      <c r="G20" s="23" t="str">
        <f>INDEX(G3:G17,MATCH(H20,H3:H17,0))</f>
        <v>ALBUQUERQUE &amp; AMORIM PE10029/2021 ATUALIZADO</v>
      </c>
      <c r="H20" s="24">
        <f>MIN(H3:H17)</f>
        <v>6.29</v>
      </c>
      <c r="I20" s="18"/>
    </row>
    <row r="21" spans="1:11">
      <c r="A21" s="25"/>
      <c r="B21" s="18"/>
      <c r="C21" s="26"/>
      <c r="D21" s="26"/>
      <c r="E21" s="26"/>
      <c r="F21" s="26"/>
      <c r="G21" s="18"/>
      <c r="H21" s="27"/>
      <c r="I21" s="28"/>
      <c r="J21" s="28"/>
      <c r="K21" s="28"/>
    </row>
    <row r="22" spans="1:11">
      <c r="B22" s="25"/>
      <c r="C22" s="25"/>
      <c r="D22" s="62"/>
      <c r="E22" s="62"/>
      <c r="F22" s="30"/>
      <c r="G22" s="31" t="s">
        <v>19</v>
      </c>
      <c r="H22" s="32">
        <f>IF(C20&lt;=25%,D20,MIN(E20:F20))</f>
        <v>7.51</v>
      </c>
    </row>
    <row r="23" spans="1:11">
      <c r="B23" s="25"/>
      <c r="C23" s="25"/>
      <c r="D23" s="62"/>
      <c r="E23" s="62"/>
      <c r="F23" s="33"/>
      <c r="G23" s="4" t="s">
        <v>20</v>
      </c>
      <c r="H23" s="24">
        <f>ROUND(H22,2)*D3</f>
        <v>7.51</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C3" sqref="C3:C1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46</v>
      </c>
      <c r="B2" s="2" t="s">
        <v>2</v>
      </c>
      <c r="C2" s="2" t="s">
        <v>3</v>
      </c>
      <c r="D2" s="2" t="s">
        <v>4</v>
      </c>
      <c r="E2" s="3" t="s">
        <v>5</v>
      </c>
      <c r="F2" s="3" t="s">
        <v>6</v>
      </c>
      <c r="G2" s="2" t="s">
        <v>7</v>
      </c>
      <c r="H2" s="4" t="s">
        <v>8</v>
      </c>
      <c r="I2" s="5" t="s">
        <v>9</v>
      </c>
    </row>
    <row r="3" spans="1:9" ht="12.75" customHeight="1">
      <c r="A3" s="56"/>
      <c r="B3" s="57" t="s">
        <v>154</v>
      </c>
      <c r="C3" s="58" t="s">
        <v>3</v>
      </c>
      <c r="D3" s="59">
        <v>1</v>
      </c>
      <c r="E3" s="60">
        <f>IF(C20&lt;=25%,D20,MIN(E20:F20))</f>
        <v>62.86</v>
      </c>
      <c r="F3" s="60">
        <f>MIN(H3:H17)</f>
        <v>61.79</v>
      </c>
      <c r="G3" s="6" t="s">
        <v>185</v>
      </c>
      <c r="H3" s="7">
        <v>61.79</v>
      </c>
      <c r="I3" s="8" t="str">
        <f t="shared" ref="I3:I17" si="0">IF(H3="","",(IF($C$20&lt;25%,"N/A",IF(H3&lt;=($D$20+$A$20),H3,"Descartado"))))</f>
        <v>N/A</v>
      </c>
    </row>
    <row r="4" spans="1:9">
      <c r="A4" s="56"/>
      <c r="B4" s="57"/>
      <c r="C4" s="58"/>
      <c r="D4" s="59"/>
      <c r="E4" s="60"/>
      <c r="F4" s="60"/>
      <c r="G4" s="6" t="s">
        <v>186</v>
      </c>
      <c r="H4" s="7">
        <v>62.86</v>
      </c>
      <c r="I4" s="8" t="str">
        <f t="shared" si="0"/>
        <v>N/A</v>
      </c>
    </row>
    <row r="5" spans="1:9">
      <c r="A5" s="56"/>
      <c r="B5" s="57"/>
      <c r="C5" s="58"/>
      <c r="D5" s="59"/>
      <c r="E5" s="60"/>
      <c r="F5" s="60"/>
      <c r="G5" s="6" t="s">
        <v>187</v>
      </c>
      <c r="H5" s="7">
        <v>63.92</v>
      </c>
      <c r="I5" s="8" t="str">
        <f t="shared" si="0"/>
        <v>N/A</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f>IF(B20&lt;2,"N/A",(STDEV(H3:H17)))</f>
        <v>1.0650039123558823</v>
      </c>
      <c r="B20" s="19">
        <f>COUNT(H3:H17)</f>
        <v>3</v>
      </c>
      <c r="C20" s="20">
        <f>IF(B20&lt;2,"N/A",(A20/D20))</f>
        <v>1.6942473947755048E-2</v>
      </c>
      <c r="D20" s="21">
        <f>ROUND(AVERAGE(H3:H17),2)</f>
        <v>62.86</v>
      </c>
      <c r="E20" s="22" t="str">
        <f>IFERROR(ROUND(IF(B20&lt;2,"N/A",(IF(C20&lt;=25%,"N/A",AVERAGE(I3:I17)))),2),"N/A")</f>
        <v>N/A</v>
      </c>
      <c r="F20" s="22">
        <f>ROUND(MEDIAN(H3:H17),2)</f>
        <v>62.86</v>
      </c>
      <c r="G20" s="23" t="str">
        <f>INDEX(G3:G17,MATCH(H20,H3:H17,0))</f>
        <v>LIMA DIAS ROUPAS E ACESSORIOS PE15/2021 ATUALIZADO</v>
      </c>
      <c r="H20" s="24">
        <f>MIN(H3:H17)</f>
        <v>61.79</v>
      </c>
      <c r="I20" s="18"/>
    </row>
    <row r="21" spans="1:11">
      <c r="A21" s="25"/>
      <c r="B21" s="18"/>
      <c r="C21" s="26"/>
      <c r="D21" s="26"/>
      <c r="E21" s="26"/>
      <c r="F21" s="26"/>
      <c r="G21" s="18"/>
      <c r="H21" s="27"/>
      <c r="I21" s="28"/>
      <c r="J21" s="28"/>
      <c r="K21" s="28"/>
    </row>
    <row r="22" spans="1:11">
      <c r="B22" s="25"/>
      <c r="C22" s="25"/>
      <c r="D22" s="62"/>
      <c r="E22" s="62"/>
      <c r="F22" s="30"/>
      <c r="G22" s="31" t="s">
        <v>19</v>
      </c>
      <c r="H22" s="32">
        <f>IF(C20&lt;=25%,D20,MIN(E20:F20))</f>
        <v>62.86</v>
      </c>
    </row>
    <row r="23" spans="1:11">
      <c r="B23" s="25"/>
      <c r="C23" s="25"/>
      <c r="D23" s="62"/>
      <c r="E23" s="62"/>
      <c r="F23" s="33"/>
      <c r="G23" s="4" t="s">
        <v>20</v>
      </c>
      <c r="H23" s="24">
        <f>ROUND(H22,2)*D3</f>
        <v>62.86</v>
      </c>
    </row>
    <row r="24" spans="1:11">
      <c r="B24" s="53"/>
      <c r="C24" s="53"/>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B3" sqref="B3:B1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48</v>
      </c>
      <c r="B2" s="2" t="s">
        <v>2</v>
      </c>
      <c r="C2" s="2" t="s">
        <v>3</v>
      </c>
      <c r="D2" s="2" t="s">
        <v>4</v>
      </c>
      <c r="E2" s="3" t="s">
        <v>5</v>
      </c>
      <c r="F2" s="3" t="s">
        <v>6</v>
      </c>
      <c r="G2" s="2" t="s">
        <v>7</v>
      </c>
      <c r="H2" s="4" t="s">
        <v>8</v>
      </c>
      <c r="I2" s="5" t="s">
        <v>9</v>
      </c>
    </row>
    <row r="3" spans="1:9" ht="12.75" customHeight="1">
      <c r="A3" s="56"/>
      <c r="B3" s="57" t="s">
        <v>155</v>
      </c>
      <c r="C3" s="58" t="s">
        <v>3</v>
      </c>
      <c r="D3" s="59">
        <v>15</v>
      </c>
      <c r="E3" s="60">
        <f>IF(C20&lt;=25%,D20,MIN(E20:F20))</f>
        <v>180.21</v>
      </c>
      <c r="F3" s="60">
        <f>MIN(H3:H17)</f>
        <v>178.11</v>
      </c>
      <c r="G3" s="6" t="s">
        <v>174</v>
      </c>
      <c r="H3" s="7">
        <v>178.11</v>
      </c>
      <c r="I3" s="8" t="str">
        <f t="shared" ref="I3:I17" si="0">IF(H3="","",(IF($C$20&lt;25%,"N/A",IF(H3&lt;=($D$20+$A$20),H3,"Descartado"))))</f>
        <v>N/A</v>
      </c>
    </row>
    <row r="4" spans="1:9">
      <c r="A4" s="56"/>
      <c r="B4" s="57"/>
      <c r="C4" s="58"/>
      <c r="D4" s="59"/>
      <c r="E4" s="60"/>
      <c r="F4" s="60"/>
      <c r="G4" s="6" t="s">
        <v>177</v>
      </c>
      <c r="H4" s="7">
        <v>182.3</v>
      </c>
      <c r="I4" s="8" t="str">
        <f t="shared" si="0"/>
        <v>N/A</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f>IF(B20&lt;2,"N/A",(STDEV(H3:H17)))</f>
        <v>2.9627774131716325</v>
      </c>
      <c r="B20" s="19">
        <f>COUNT(H3:H17)</f>
        <v>2</v>
      </c>
      <c r="C20" s="20">
        <f>IF(B20&lt;2,"N/A",(A20/D20))</f>
        <v>1.6440693708293836E-2</v>
      </c>
      <c r="D20" s="21">
        <f>ROUND(AVERAGE(H3:H17),2)</f>
        <v>180.21</v>
      </c>
      <c r="E20" s="22" t="str">
        <f>IFERROR(ROUND(IF(B20&lt;2,"N/A",(IF(C20&lt;=25%,"N/A",AVERAGE(I3:I17)))),2),"N/A")</f>
        <v>N/A</v>
      </c>
      <c r="F20" s="22">
        <f>ROUND(MEDIAN(H3:H17),2)</f>
        <v>180.21</v>
      </c>
      <c r="G20" s="23" t="str">
        <f>INDEX(G3:G17,MATCH(H20,H3:H17,0))</f>
        <v>BASILIO MACHADO / PE 01/2022 ATUALIZADO</v>
      </c>
      <c r="H20" s="24">
        <f>MIN(H3:H17)</f>
        <v>178.11</v>
      </c>
      <c r="I20" s="18"/>
    </row>
    <row r="21" spans="1:11">
      <c r="A21" s="25"/>
      <c r="B21" s="18"/>
      <c r="C21" s="26"/>
      <c r="D21" s="26"/>
      <c r="E21" s="26"/>
      <c r="F21" s="26"/>
      <c r="G21" s="18"/>
      <c r="H21" s="27"/>
      <c r="I21" s="28"/>
      <c r="J21" s="28"/>
      <c r="K21" s="28"/>
    </row>
    <row r="22" spans="1:11">
      <c r="B22" s="25"/>
      <c r="C22" s="25"/>
      <c r="D22" s="62"/>
      <c r="E22" s="62"/>
      <c r="F22" s="30"/>
      <c r="G22" s="31" t="s">
        <v>19</v>
      </c>
      <c r="H22" s="32">
        <f>IF(C20&lt;=25%,D20,MIN(E20:F20))</f>
        <v>180.21</v>
      </c>
    </row>
    <row r="23" spans="1:11">
      <c r="B23" s="25"/>
      <c r="C23" s="25"/>
      <c r="D23" s="62"/>
      <c r="E23" s="62"/>
      <c r="F23" s="33"/>
      <c r="G23" s="4" t="s">
        <v>20</v>
      </c>
      <c r="H23" s="24">
        <f>ROUND(H22,2)*D3</f>
        <v>2703.15</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A26" sqref="A26:I26"/>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28</v>
      </c>
      <c r="B2" s="2" t="s">
        <v>2</v>
      </c>
      <c r="C2" s="2" t="s">
        <v>3</v>
      </c>
      <c r="D2" s="2" t="s">
        <v>4</v>
      </c>
      <c r="E2" s="3" t="s">
        <v>5</v>
      </c>
      <c r="F2" s="3" t="s">
        <v>6</v>
      </c>
      <c r="G2" s="2" t="s">
        <v>7</v>
      </c>
      <c r="H2" s="4" t="s">
        <v>8</v>
      </c>
      <c r="I2" s="5" t="s">
        <v>9</v>
      </c>
    </row>
    <row r="3" spans="1:9" ht="12.75" customHeight="1">
      <c r="A3" s="56"/>
      <c r="B3" s="65" t="s">
        <v>146</v>
      </c>
      <c r="C3" s="58" t="s">
        <v>3</v>
      </c>
      <c r="D3" s="59">
        <v>30</v>
      </c>
      <c r="E3" s="60">
        <f>IF(C20&lt;=25%,D20,MIN(E20:F20))</f>
        <v>111.11</v>
      </c>
      <c r="F3" s="60">
        <f>MIN(H3:H17)</f>
        <v>104.77</v>
      </c>
      <c r="G3" s="6" t="s">
        <v>228</v>
      </c>
      <c r="H3" s="7">
        <v>104.77</v>
      </c>
      <c r="I3" s="8" t="str">
        <f t="shared" ref="I3:I17" si="0">IF(H3="","",(IF($C$20&lt;25%,"N/A",IF(H3&lt;=($D$20+$A$20),H3,"Descartado"))))</f>
        <v>N/A</v>
      </c>
    </row>
    <row r="4" spans="1:9">
      <c r="A4" s="56"/>
      <c r="B4" s="66"/>
      <c r="C4" s="58"/>
      <c r="D4" s="59"/>
      <c r="E4" s="60"/>
      <c r="F4" s="60"/>
      <c r="G4" s="6" t="s">
        <v>165</v>
      </c>
      <c r="H4" s="7">
        <v>109.65</v>
      </c>
      <c r="I4" s="8" t="str">
        <f t="shared" si="0"/>
        <v>N/A</v>
      </c>
    </row>
    <row r="5" spans="1:9">
      <c r="A5" s="56"/>
      <c r="B5" s="66"/>
      <c r="C5" s="58"/>
      <c r="D5" s="59"/>
      <c r="E5" s="60"/>
      <c r="F5" s="60"/>
      <c r="G5" s="6" t="s">
        <v>166</v>
      </c>
      <c r="H5" s="7">
        <v>118.91</v>
      </c>
      <c r="I5" s="8" t="str">
        <f t="shared" si="0"/>
        <v>N/A</v>
      </c>
    </row>
    <row r="6" spans="1:9">
      <c r="A6" s="56"/>
      <c r="B6" s="66"/>
      <c r="C6" s="58"/>
      <c r="D6" s="59"/>
      <c r="E6" s="60"/>
      <c r="F6" s="60"/>
      <c r="G6" s="6"/>
      <c r="H6" s="7"/>
      <c r="I6" s="8" t="str">
        <f t="shared" si="0"/>
        <v/>
      </c>
    </row>
    <row r="7" spans="1:9">
      <c r="A7" s="56"/>
      <c r="B7" s="66"/>
      <c r="C7" s="58"/>
      <c r="D7" s="59"/>
      <c r="E7" s="60"/>
      <c r="F7" s="60"/>
      <c r="G7" s="6"/>
      <c r="H7" s="7"/>
      <c r="I7" s="8" t="str">
        <f t="shared" si="0"/>
        <v/>
      </c>
    </row>
    <row r="8" spans="1:9">
      <c r="A8" s="56"/>
      <c r="B8" s="66"/>
      <c r="C8" s="58"/>
      <c r="D8" s="59"/>
      <c r="E8" s="60"/>
      <c r="F8" s="60"/>
      <c r="G8" s="6"/>
      <c r="H8" s="7"/>
      <c r="I8" s="8" t="str">
        <f t="shared" si="0"/>
        <v/>
      </c>
    </row>
    <row r="9" spans="1:9">
      <c r="A9" s="56"/>
      <c r="B9" s="66"/>
      <c r="C9" s="58"/>
      <c r="D9" s="59"/>
      <c r="E9" s="60"/>
      <c r="F9" s="60"/>
      <c r="G9" s="6"/>
      <c r="H9" s="7"/>
      <c r="I9" s="8" t="str">
        <f t="shared" si="0"/>
        <v/>
      </c>
    </row>
    <row r="10" spans="1:9">
      <c r="A10" s="56"/>
      <c r="B10" s="66"/>
      <c r="C10" s="58"/>
      <c r="D10" s="59"/>
      <c r="E10" s="60"/>
      <c r="F10" s="60"/>
      <c r="G10" s="6"/>
      <c r="H10" s="7"/>
      <c r="I10" s="8" t="str">
        <f t="shared" si="0"/>
        <v/>
      </c>
    </row>
    <row r="11" spans="1:9">
      <c r="A11" s="56"/>
      <c r="B11" s="66"/>
      <c r="C11" s="58"/>
      <c r="D11" s="59"/>
      <c r="E11" s="60"/>
      <c r="F11" s="60"/>
      <c r="G11" s="6"/>
      <c r="H11" s="7"/>
      <c r="I11" s="8" t="str">
        <f t="shared" si="0"/>
        <v/>
      </c>
    </row>
    <row r="12" spans="1:9">
      <c r="A12" s="56"/>
      <c r="B12" s="66"/>
      <c r="C12" s="58"/>
      <c r="D12" s="59"/>
      <c r="E12" s="60"/>
      <c r="F12" s="60"/>
      <c r="G12" s="6"/>
      <c r="H12" s="7"/>
      <c r="I12" s="8" t="str">
        <f t="shared" si="0"/>
        <v/>
      </c>
    </row>
    <row r="13" spans="1:9">
      <c r="A13" s="56"/>
      <c r="B13" s="66"/>
      <c r="C13" s="58"/>
      <c r="D13" s="59"/>
      <c r="E13" s="60"/>
      <c r="F13" s="60"/>
      <c r="G13" s="6"/>
      <c r="H13" s="7"/>
      <c r="I13" s="8" t="str">
        <f t="shared" si="0"/>
        <v/>
      </c>
    </row>
    <row r="14" spans="1:9">
      <c r="A14" s="56"/>
      <c r="B14" s="66"/>
      <c r="C14" s="58"/>
      <c r="D14" s="59"/>
      <c r="E14" s="60"/>
      <c r="F14" s="60"/>
      <c r="G14" s="6"/>
      <c r="H14" s="7"/>
      <c r="I14" s="8" t="str">
        <f t="shared" si="0"/>
        <v/>
      </c>
    </row>
    <row r="15" spans="1:9">
      <c r="A15" s="56"/>
      <c r="B15" s="66"/>
      <c r="C15" s="58"/>
      <c r="D15" s="59"/>
      <c r="E15" s="60"/>
      <c r="F15" s="60"/>
      <c r="G15" s="6"/>
      <c r="H15" s="7"/>
      <c r="I15" s="8" t="str">
        <f t="shared" si="0"/>
        <v/>
      </c>
    </row>
    <row r="16" spans="1:9">
      <c r="A16" s="56"/>
      <c r="B16" s="66"/>
      <c r="C16" s="58"/>
      <c r="D16" s="59"/>
      <c r="E16" s="60"/>
      <c r="F16" s="60"/>
      <c r="G16" s="6"/>
      <c r="H16" s="7"/>
      <c r="I16" s="8" t="str">
        <f t="shared" si="0"/>
        <v/>
      </c>
    </row>
    <row r="17" spans="1:11">
      <c r="A17" s="56"/>
      <c r="B17" s="6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f>IF(B20&lt;2,"N/A",(STDEV(H3:H17)))</f>
        <v>7.1821723733143576</v>
      </c>
      <c r="B20" s="19">
        <f>COUNT(H3:H17)</f>
        <v>3</v>
      </c>
      <c r="C20" s="20">
        <f>IF(B20&lt;2,"N/A",(A20/D20))</f>
        <v>6.4640197761806836E-2</v>
      </c>
      <c r="D20" s="21">
        <f>ROUND(AVERAGE(H3:H17),2)</f>
        <v>111.11</v>
      </c>
      <c r="E20" s="22" t="str">
        <f>IFERROR(ROUND(IF(B20&lt;2,"N/A",(IF(C20&lt;=25%,"N/A",AVERAGE(I3:I17)))),2),"N/A")</f>
        <v>N/A</v>
      </c>
      <c r="F20" s="22">
        <f>ROUND(MEDIAN(H3:H17),2)</f>
        <v>109.65</v>
      </c>
      <c r="G20" s="23" t="str">
        <f>INDEX(G3:G17,MATCH(H20,H3:H17,0))</f>
        <v>BASILIO MACHADO DE SOUSA/PE 01/22 ATUALIZADO</v>
      </c>
      <c r="H20" s="24">
        <f>MIN(H3:H17)</f>
        <v>104.77</v>
      </c>
      <c r="I20" s="18"/>
    </row>
    <row r="21" spans="1:11">
      <c r="A21" s="25"/>
      <c r="B21" s="18"/>
      <c r="C21" s="26"/>
      <c r="D21" s="26"/>
      <c r="E21" s="26"/>
      <c r="F21" s="26"/>
      <c r="G21" s="18"/>
      <c r="H21" s="27"/>
      <c r="I21" s="28"/>
      <c r="J21" s="28"/>
      <c r="K21" s="28"/>
    </row>
    <row r="22" spans="1:11">
      <c r="B22" s="25"/>
      <c r="C22" s="25"/>
      <c r="D22" s="62"/>
      <c r="E22" s="62"/>
      <c r="F22" s="30"/>
      <c r="G22" s="31" t="s">
        <v>19</v>
      </c>
      <c r="H22" s="32">
        <f>IF(C20&lt;=25%,D20,MIN(E20:F20))</f>
        <v>111.11</v>
      </c>
    </row>
    <row r="23" spans="1:11">
      <c r="B23" s="25"/>
      <c r="C23" s="25"/>
      <c r="D23" s="62"/>
      <c r="E23" s="62"/>
      <c r="F23" s="33"/>
      <c r="G23" s="4" t="s">
        <v>20</v>
      </c>
      <c r="H23" s="24">
        <f>ROUND(H22,2)*D3</f>
        <v>3333.3</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B3" sqref="B3:B1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49</v>
      </c>
      <c r="B2" s="2" t="s">
        <v>2</v>
      </c>
      <c r="C2" s="2" t="s">
        <v>3</v>
      </c>
      <c r="D2" s="2" t="s">
        <v>4</v>
      </c>
      <c r="E2" s="3" t="s">
        <v>5</v>
      </c>
      <c r="F2" s="3" t="s">
        <v>6</v>
      </c>
      <c r="G2" s="2" t="s">
        <v>7</v>
      </c>
      <c r="H2" s="4" t="s">
        <v>8</v>
      </c>
      <c r="I2" s="5" t="s">
        <v>9</v>
      </c>
    </row>
    <row r="3" spans="1:9" ht="12.75" customHeight="1">
      <c r="A3" s="56"/>
      <c r="B3" s="57" t="s">
        <v>156</v>
      </c>
      <c r="C3" s="58" t="s">
        <v>3</v>
      </c>
      <c r="D3" s="59">
        <v>15</v>
      </c>
      <c r="E3" s="60">
        <f>IF(C20&lt;=25%,D20,MIN(E20:F20))</f>
        <v>41.26</v>
      </c>
      <c r="F3" s="60">
        <f>MIN(H3:H17)</f>
        <v>28.76</v>
      </c>
      <c r="G3" s="6" t="s">
        <v>178</v>
      </c>
      <c r="H3" s="7">
        <v>98.39</v>
      </c>
      <c r="I3" s="8" t="str">
        <f t="shared" ref="I3:I17" si="0">IF(H3="","",(IF($C$20&lt;25%,"N/A",IF(H3&lt;=($D$20+$A$20),H3,"Descartado"))))</f>
        <v>Descartado</v>
      </c>
    </row>
    <row r="4" spans="1:9">
      <c r="A4" s="56"/>
      <c r="B4" s="57"/>
      <c r="C4" s="58"/>
      <c r="D4" s="59"/>
      <c r="E4" s="60"/>
      <c r="F4" s="60"/>
      <c r="G4" s="6" t="s">
        <v>181</v>
      </c>
      <c r="H4" s="7">
        <v>28.76</v>
      </c>
      <c r="I4" s="8">
        <f t="shared" si="0"/>
        <v>28.76</v>
      </c>
    </row>
    <row r="5" spans="1:9">
      <c r="A5" s="56"/>
      <c r="B5" s="57"/>
      <c r="C5" s="58"/>
      <c r="D5" s="59"/>
      <c r="E5" s="60"/>
      <c r="F5" s="60"/>
      <c r="G5" s="6" t="s">
        <v>182</v>
      </c>
      <c r="H5" s="7">
        <v>30.9</v>
      </c>
      <c r="I5" s="8">
        <f t="shared" si="0"/>
        <v>30.9</v>
      </c>
    </row>
    <row r="6" spans="1:9">
      <c r="A6" s="56"/>
      <c r="B6" s="57"/>
      <c r="C6" s="58"/>
      <c r="D6" s="59"/>
      <c r="E6" s="60"/>
      <c r="F6" s="60"/>
      <c r="G6" s="6" t="s">
        <v>183</v>
      </c>
      <c r="H6" s="7">
        <v>52.2</v>
      </c>
      <c r="I6" s="8">
        <f t="shared" si="0"/>
        <v>52.2</v>
      </c>
    </row>
    <row r="7" spans="1:9">
      <c r="A7" s="56"/>
      <c r="B7" s="57"/>
      <c r="C7" s="58"/>
      <c r="D7" s="59"/>
      <c r="E7" s="60"/>
      <c r="F7" s="60"/>
      <c r="G7" s="6" t="s">
        <v>184</v>
      </c>
      <c r="H7" s="7">
        <v>53.16</v>
      </c>
      <c r="I7" s="8">
        <f t="shared" si="0"/>
        <v>53.16</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f>IF(B20&lt;2,"N/A",(STDEV(H3:H17)))</f>
        <v>28.001784228866562</v>
      </c>
      <c r="B20" s="19">
        <f>COUNT(H3:H17)</f>
        <v>5</v>
      </c>
      <c r="C20" s="20">
        <f>IF(B20&lt;2,"N/A",(A20/D20))</f>
        <v>0.53154487905972969</v>
      </c>
      <c r="D20" s="21">
        <f>ROUND(AVERAGE(H3:H17),2)</f>
        <v>52.68</v>
      </c>
      <c r="E20" s="22">
        <f>IFERROR(ROUND(IF(B20&lt;2,"N/A",(IF(C20&lt;=25%,"N/A",AVERAGE(I3:I17)))),2),"N/A")</f>
        <v>41.26</v>
      </c>
      <c r="F20" s="22">
        <f>ROUND(MEDIAN(H3:H17),2)</f>
        <v>52.2</v>
      </c>
      <c r="G20" s="23" t="str">
        <f>INDEX(G3:G17,MATCH(H20,H3:H17,0))</f>
        <v>F J DA SILVA ARTI PE 15/2021 ATUALIZADO</v>
      </c>
      <c r="H20" s="24">
        <f>MIN(H3:H17)</f>
        <v>28.76</v>
      </c>
      <c r="I20" s="18"/>
    </row>
    <row r="21" spans="1:11">
      <c r="A21" s="25"/>
      <c r="B21" s="18"/>
      <c r="C21" s="26"/>
      <c r="D21" s="26"/>
      <c r="E21" s="26"/>
      <c r="F21" s="26"/>
      <c r="G21" s="18"/>
      <c r="H21" s="27"/>
      <c r="I21" s="28"/>
      <c r="J21" s="28"/>
      <c r="K21" s="28"/>
    </row>
    <row r="22" spans="1:11">
      <c r="B22" s="25"/>
      <c r="C22" s="25"/>
      <c r="D22" s="62"/>
      <c r="E22" s="62"/>
      <c r="F22" s="30"/>
      <c r="G22" s="31" t="s">
        <v>19</v>
      </c>
      <c r="H22" s="32">
        <f>IF(C20&lt;=25%,D20,MIN(E20:F20))</f>
        <v>41.26</v>
      </c>
    </row>
    <row r="23" spans="1:11">
      <c r="B23" s="25"/>
      <c r="C23" s="25"/>
      <c r="D23" s="62"/>
      <c r="E23" s="62"/>
      <c r="F23" s="33"/>
      <c r="G23" s="4" t="s">
        <v>20</v>
      </c>
      <c r="H23" s="24">
        <f>ROUND(H22,2)*D3</f>
        <v>618.9</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B3" sqref="B3:B1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50</v>
      </c>
      <c r="B2" s="2" t="s">
        <v>2</v>
      </c>
      <c r="C2" s="2" t="s">
        <v>3</v>
      </c>
      <c r="D2" s="2" t="s">
        <v>4</v>
      </c>
      <c r="E2" s="3" t="s">
        <v>5</v>
      </c>
      <c r="F2" s="3" t="s">
        <v>6</v>
      </c>
      <c r="G2" s="2" t="s">
        <v>7</v>
      </c>
      <c r="H2" s="4" t="s">
        <v>8</v>
      </c>
      <c r="I2" s="5" t="s">
        <v>9</v>
      </c>
    </row>
    <row r="3" spans="1:9" ht="12.75" customHeight="1">
      <c r="A3" s="56"/>
      <c r="B3" s="57" t="s">
        <v>157</v>
      </c>
      <c r="C3" s="58" t="s">
        <v>3</v>
      </c>
      <c r="D3" s="59">
        <v>15</v>
      </c>
      <c r="E3" s="60">
        <f>IF(C20&lt;=25%,D20,MIN(E20:F20))</f>
        <v>113.51</v>
      </c>
      <c r="F3" s="60">
        <f>MIN(H3:H17)</f>
        <v>94.92</v>
      </c>
      <c r="G3" s="6" t="s">
        <v>174</v>
      </c>
      <c r="H3" s="7">
        <v>125.02</v>
      </c>
      <c r="I3" s="8" t="str">
        <f t="shared" ref="I3:I17" si="0">IF(H3="","",(IF($C$20&lt;25%,"N/A",IF(H3&lt;=($D$20+$A$20),H3,"Descartado"))))</f>
        <v>N/A</v>
      </c>
    </row>
    <row r="4" spans="1:9">
      <c r="A4" s="56"/>
      <c r="B4" s="57"/>
      <c r="C4" s="58"/>
      <c r="D4" s="59"/>
      <c r="E4" s="60"/>
      <c r="F4" s="60"/>
      <c r="G4" s="6" t="s">
        <v>175</v>
      </c>
      <c r="H4" s="7">
        <v>125.72</v>
      </c>
      <c r="I4" s="8" t="str">
        <f t="shared" si="0"/>
        <v>N/A</v>
      </c>
    </row>
    <row r="5" spans="1:9">
      <c r="A5" s="56"/>
      <c r="B5" s="57"/>
      <c r="C5" s="58"/>
      <c r="D5" s="59"/>
      <c r="E5" s="60"/>
      <c r="F5" s="60"/>
      <c r="G5" s="6" t="s">
        <v>176</v>
      </c>
      <c r="H5" s="7">
        <v>126.53</v>
      </c>
      <c r="I5" s="8" t="str">
        <f t="shared" si="0"/>
        <v>N/A</v>
      </c>
    </row>
    <row r="6" spans="1:9">
      <c r="A6" s="56"/>
      <c r="B6" s="57"/>
      <c r="C6" s="58"/>
      <c r="D6" s="59"/>
      <c r="E6" s="60"/>
      <c r="F6" s="60"/>
      <c r="G6" s="6" t="s">
        <v>179</v>
      </c>
      <c r="H6" s="7">
        <v>94.92</v>
      </c>
      <c r="I6" s="8" t="str">
        <f t="shared" si="0"/>
        <v>N/A</v>
      </c>
    </row>
    <row r="7" spans="1:9">
      <c r="A7" s="56"/>
      <c r="B7" s="57"/>
      <c r="C7" s="58"/>
      <c r="D7" s="59"/>
      <c r="E7" s="60"/>
      <c r="F7" s="60"/>
      <c r="G7" s="6" t="s">
        <v>180</v>
      </c>
      <c r="H7" s="7">
        <v>95.36</v>
      </c>
      <c r="I7" s="8" t="str">
        <f t="shared" si="0"/>
        <v>N/A</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f>IF(B20&lt;2,"N/A",(STDEV(H3:H17)))</f>
        <v>16.778670984318236</v>
      </c>
      <c r="B20" s="19">
        <f>COUNT(H3:H17)</f>
        <v>5</v>
      </c>
      <c r="C20" s="20">
        <f>IF(B20&lt;2,"N/A",(A20/D20))</f>
        <v>0.14781667680660943</v>
      </c>
      <c r="D20" s="21">
        <f>ROUND(AVERAGE(H3:H17),2)</f>
        <v>113.51</v>
      </c>
      <c r="E20" s="22" t="str">
        <f>IFERROR(ROUND(IF(B20&lt;2,"N/A",(IF(C20&lt;=25%,"N/A",AVERAGE(I3:I17)))),2),"N/A")</f>
        <v>N/A</v>
      </c>
      <c r="F20" s="22">
        <f>ROUND(MEDIAN(H3:H17),2)</f>
        <v>125.02</v>
      </c>
      <c r="G20" s="23" t="str">
        <f>INDEX(G3:G17,MATCH(H20,H3:H17,0))</f>
        <v>J.R. MACHADO - PE85/2021 ATUALIZADO</v>
      </c>
      <c r="H20" s="24">
        <f>MIN(H3:H17)</f>
        <v>94.92</v>
      </c>
      <c r="I20" s="18"/>
    </row>
    <row r="21" spans="1:11">
      <c r="A21" s="25"/>
      <c r="B21" s="18"/>
      <c r="C21" s="26"/>
      <c r="D21" s="26"/>
      <c r="E21" s="26"/>
      <c r="F21" s="26"/>
      <c r="G21" s="18"/>
      <c r="H21" s="27"/>
      <c r="I21" s="28"/>
      <c r="J21" s="28"/>
      <c r="K21" s="28"/>
    </row>
    <row r="22" spans="1:11">
      <c r="B22" s="25"/>
      <c r="C22" s="25"/>
      <c r="D22" s="62"/>
      <c r="E22" s="62"/>
      <c r="F22" s="30"/>
      <c r="G22" s="31" t="s">
        <v>19</v>
      </c>
      <c r="H22" s="32">
        <f>IF(C20&lt;=25%,D20,MIN(E20:F20))</f>
        <v>113.51</v>
      </c>
    </row>
    <row r="23" spans="1:11">
      <c r="B23" s="25"/>
      <c r="C23" s="25"/>
      <c r="D23" s="62"/>
      <c r="E23" s="62"/>
      <c r="F23" s="33"/>
      <c r="G23" s="4" t="s">
        <v>20</v>
      </c>
      <c r="H23" s="24">
        <f>ROUND(H22,2)*D3</f>
        <v>1702.65</v>
      </c>
    </row>
    <row r="24" spans="1:11">
      <c r="B24" s="29"/>
      <c r="C24" s="29"/>
      <c r="D24" s="18"/>
      <c r="E24" s="18"/>
      <c r="F24" s="54"/>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4" sqref="G4"/>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52</v>
      </c>
      <c r="B2" s="2" t="s">
        <v>2</v>
      </c>
      <c r="C2" s="2" t="s">
        <v>3</v>
      </c>
      <c r="D2" s="2" t="s">
        <v>4</v>
      </c>
      <c r="E2" s="3" t="s">
        <v>5</v>
      </c>
      <c r="F2" s="3" t="s">
        <v>6</v>
      </c>
      <c r="G2" s="2" t="s">
        <v>7</v>
      </c>
      <c r="H2" s="4" t="s">
        <v>8</v>
      </c>
      <c r="I2" s="5" t="s">
        <v>9</v>
      </c>
    </row>
    <row r="3" spans="1:9" ht="12.75" customHeight="1">
      <c r="A3" s="56"/>
      <c r="B3" s="57" t="s">
        <v>158</v>
      </c>
      <c r="C3" s="58" t="s">
        <v>3</v>
      </c>
      <c r="D3" s="59">
        <v>15</v>
      </c>
      <c r="E3" s="60">
        <f>IF(C20&lt;=25%,D20,MIN(E20:F20))</f>
        <v>16.39</v>
      </c>
      <c r="F3" s="60">
        <f>MIN(H3:H17)</f>
        <v>16.18</v>
      </c>
      <c r="G3" s="6" t="s">
        <v>163</v>
      </c>
      <c r="H3" s="7">
        <v>16.18</v>
      </c>
      <c r="I3" s="8" t="str">
        <f t="shared" ref="I3:I17" si="0">IF(H3="","",(IF($C$20&lt;25%,"N/A",IF(H3&lt;=($D$20+$A$20),H3,"Descartado"))))</f>
        <v>N/A</v>
      </c>
    </row>
    <row r="4" spans="1:9">
      <c r="A4" s="56"/>
      <c r="B4" s="57"/>
      <c r="C4" s="58"/>
      <c r="D4" s="59"/>
      <c r="E4" s="60"/>
      <c r="F4" s="60"/>
      <c r="G4" s="6" t="s">
        <v>164</v>
      </c>
      <c r="H4" s="7">
        <v>16.59</v>
      </c>
      <c r="I4" s="8" t="str">
        <f t="shared" si="0"/>
        <v>N/A</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f>IF(B20&lt;2,"N/A",(STDEV(H3:H17)))</f>
        <v>0.28991378028648457</v>
      </c>
      <c r="B20" s="19">
        <f>COUNT(H3:H17)</f>
        <v>2</v>
      </c>
      <c r="C20" s="20">
        <f>IF(B20&lt;2,"N/A",(A20/D20))</f>
        <v>1.76884551730619E-2</v>
      </c>
      <c r="D20" s="21">
        <f>ROUND(AVERAGE(H3:H17),2)</f>
        <v>16.39</v>
      </c>
      <c r="E20" s="22" t="str">
        <f>IFERROR(ROUND(IF(B20&lt;2,"N/A",(IF(C20&lt;=25%,"N/A",AVERAGE(I3:I17)))),2),"N/A")</f>
        <v>N/A</v>
      </c>
      <c r="F20" s="22">
        <f>ROUND(MEDIAN(H3:H17),2)</f>
        <v>16.39</v>
      </c>
      <c r="G20" s="23" t="str">
        <f>INDEX(G3:G17,MATCH(H20,H3:H17,0))</f>
        <v>J.R MACHADO / PE 85/2021 ATUALIZADO</v>
      </c>
      <c r="H20" s="24">
        <f>MIN(H3:H17)</f>
        <v>16.18</v>
      </c>
      <c r="I20" s="18"/>
    </row>
    <row r="21" spans="1:11">
      <c r="A21" s="25"/>
      <c r="B21" s="18"/>
      <c r="C21" s="26"/>
      <c r="D21" s="26"/>
      <c r="E21" s="26"/>
      <c r="F21" s="26"/>
      <c r="G21" s="18"/>
      <c r="H21" s="27"/>
      <c r="I21" s="28"/>
      <c r="J21" s="28"/>
      <c r="K21" s="28"/>
    </row>
    <row r="22" spans="1:11">
      <c r="B22" s="25"/>
      <c r="C22" s="25"/>
      <c r="D22" s="62"/>
      <c r="E22" s="62"/>
      <c r="F22" s="30"/>
      <c r="G22" s="31" t="s">
        <v>19</v>
      </c>
      <c r="H22" s="32">
        <f>IF(C20&lt;=25%,D20,MIN(E20:F20))</f>
        <v>16.39</v>
      </c>
    </row>
    <row r="23" spans="1:11">
      <c r="B23" s="25"/>
      <c r="C23" s="25"/>
      <c r="D23" s="62"/>
      <c r="E23" s="62"/>
      <c r="F23" s="33"/>
      <c r="G23" s="4" t="s">
        <v>20</v>
      </c>
      <c r="H23" s="24">
        <f>ROUND(H22,2)*D3</f>
        <v>245.85000000000002</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2" sqref="G12"/>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55</v>
      </c>
      <c r="B2" s="2" t="s">
        <v>2</v>
      </c>
      <c r="C2" s="2" t="s">
        <v>3</v>
      </c>
      <c r="D2" s="2" t="s">
        <v>4</v>
      </c>
      <c r="E2" s="3" t="s">
        <v>5</v>
      </c>
      <c r="F2" s="3" t="s">
        <v>6</v>
      </c>
      <c r="G2" s="2" t="s">
        <v>7</v>
      </c>
      <c r="H2" s="4" t="s">
        <v>8</v>
      </c>
      <c r="I2" s="5" t="s">
        <v>9</v>
      </c>
    </row>
    <row r="3" spans="1:9" ht="12.75" customHeight="1">
      <c r="A3" s="56"/>
      <c r="B3" s="57" t="s">
        <v>56</v>
      </c>
      <c r="C3" s="58" t="s">
        <v>10</v>
      </c>
      <c r="D3" s="59">
        <v>200</v>
      </c>
      <c r="E3" s="60">
        <f>IF(C20&lt;=25%,D20,MIN(E20:F20))</f>
        <v>9.42</v>
      </c>
      <c r="F3" s="60">
        <f>MIN(H3:H17)</f>
        <v>6.9</v>
      </c>
      <c r="G3" s="6" t="s">
        <v>57</v>
      </c>
      <c r="H3" s="7">
        <v>6.9</v>
      </c>
      <c r="I3" s="8" t="str">
        <f t="shared" ref="I3:I17" si="0">IF(H3="","",(IF($C$20&lt;25%,"N/A",IF(H3&lt;=($D$20+$A$20),H3,"Descartado"))))</f>
        <v>N/A</v>
      </c>
    </row>
    <row r="4" spans="1:9">
      <c r="A4" s="56"/>
      <c r="B4" s="57"/>
      <c r="C4" s="58"/>
      <c r="D4" s="59"/>
      <c r="E4" s="60"/>
      <c r="F4" s="60"/>
      <c r="G4" s="6" t="s">
        <v>58</v>
      </c>
      <c r="H4" s="7">
        <v>7.8</v>
      </c>
      <c r="I4" s="8" t="str">
        <f t="shared" si="0"/>
        <v>N/A</v>
      </c>
    </row>
    <row r="5" spans="1:9">
      <c r="A5" s="56"/>
      <c r="B5" s="57"/>
      <c r="C5" s="58"/>
      <c r="D5" s="59"/>
      <c r="E5" s="60"/>
      <c r="F5" s="60"/>
      <c r="G5" s="6" t="s">
        <v>59</v>
      </c>
      <c r="H5" s="7">
        <v>7.88</v>
      </c>
      <c r="I5" s="8" t="str">
        <f t="shared" si="0"/>
        <v>N/A</v>
      </c>
    </row>
    <row r="6" spans="1:9">
      <c r="A6" s="56"/>
      <c r="B6" s="57"/>
      <c r="C6" s="58"/>
      <c r="D6" s="59"/>
      <c r="E6" s="60"/>
      <c r="F6" s="60"/>
      <c r="G6" s="6" t="s">
        <v>60</v>
      </c>
      <c r="H6" s="7">
        <v>8.1999999999999993</v>
      </c>
      <c r="I6" s="8" t="str">
        <f t="shared" si="0"/>
        <v>N/A</v>
      </c>
    </row>
    <row r="7" spans="1:9">
      <c r="A7" s="56"/>
      <c r="B7" s="57"/>
      <c r="C7" s="58"/>
      <c r="D7" s="59"/>
      <c r="E7" s="60"/>
      <c r="F7" s="60"/>
      <c r="G7" s="6" t="s">
        <v>47</v>
      </c>
      <c r="H7" s="7">
        <v>9.98</v>
      </c>
      <c r="I7" s="8" t="str">
        <f t="shared" si="0"/>
        <v>N/A</v>
      </c>
    </row>
    <row r="8" spans="1:9">
      <c r="A8" s="56"/>
      <c r="B8" s="57"/>
      <c r="C8" s="58"/>
      <c r="D8" s="59"/>
      <c r="E8" s="60"/>
      <c r="F8" s="60"/>
      <c r="G8" s="6" t="s">
        <v>34</v>
      </c>
      <c r="H8" s="7">
        <v>10</v>
      </c>
      <c r="I8" s="8" t="str">
        <f t="shared" si="0"/>
        <v>N/A</v>
      </c>
    </row>
    <row r="9" spans="1:9">
      <c r="A9" s="56"/>
      <c r="B9" s="57"/>
      <c r="C9" s="58"/>
      <c r="D9" s="59"/>
      <c r="E9" s="60"/>
      <c r="F9" s="60"/>
      <c r="G9" s="6" t="s">
        <v>61</v>
      </c>
      <c r="H9" s="7">
        <v>10.28</v>
      </c>
      <c r="I9" s="8" t="str">
        <f t="shared" si="0"/>
        <v>N/A</v>
      </c>
    </row>
    <row r="10" spans="1:9">
      <c r="A10" s="56"/>
      <c r="B10" s="57"/>
      <c r="C10" s="58"/>
      <c r="D10" s="59"/>
      <c r="E10" s="60"/>
      <c r="F10" s="60"/>
      <c r="G10" s="6" t="s">
        <v>62</v>
      </c>
      <c r="H10" s="7">
        <v>11.26</v>
      </c>
      <c r="I10" s="8" t="str">
        <f t="shared" si="0"/>
        <v>N/A</v>
      </c>
    </row>
    <row r="11" spans="1:9">
      <c r="A11" s="56"/>
      <c r="B11" s="57"/>
      <c r="C11" s="58"/>
      <c r="D11" s="59"/>
      <c r="E11" s="60"/>
      <c r="F11" s="60"/>
      <c r="G11" s="6" t="s">
        <v>63</v>
      </c>
      <c r="H11" s="7">
        <v>12.45</v>
      </c>
      <c r="I11" s="8" t="str">
        <f t="shared" si="0"/>
        <v>N/A</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f>IF(B20&lt;2,"N/A",(STDEV(H3:H17)))</f>
        <v>1.829986338746822</v>
      </c>
      <c r="B20" s="19">
        <f>COUNT(H3:H17)</f>
        <v>9</v>
      </c>
      <c r="C20" s="20">
        <f>IF(B20&lt;2,"N/A",(A20/D20))</f>
        <v>0.19426606568437602</v>
      </c>
      <c r="D20" s="21">
        <f>ROUND(AVERAGE(H3:H17),2)</f>
        <v>9.42</v>
      </c>
      <c r="E20" s="22" t="str">
        <f>IFERROR(ROUND(IF(B20&lt;2,"N/A",(IF(C20&lt;=25%,"N/A",AVERAGE(I3:I17)))),2),"N/A")</f>
        <v>N/A</v>
      </c>
      <c r="F20" s="22">
        <f>ROUND(MEDIAN(H3:H17),2)</f>
        <v>9.98</v>
      </c>
      <c r="G20" s="23" t="str">
        <f>INDEX(G3:G17,MATCH(H20,H3:H17,0))</f>
        <v>AAZ COMERCIAL EIRELI</v>
      </c>
      <c r="H20" s="24">
        <f>MIN(H3:H17)</f>
        <v>6.9</v>
      </c>
      <c r="I20" s="18"/>
    </row>
    <row r="21" spans="1:11">
      <c r="A21" s="25"/>
      <c r="B21" s="18"/>
      <c r="C21" s="26"/>
      <c r="D21" s="26"/>
      <c r="E21" s="26"/>
      <c r="F21" s="26"/>
      <c r="G21" s="18"/>
      <c r="H21" s="27"/>
      <c r="I21" s="28"/>
      <c r="J21" s="28"/>
      <c r="K21" s="28"/>
    </row>
    <row r="22" spans="1:11">
      <c r="B22" s="25"/>
      <c r="C22" s="25"/>
      <c r="D22" s="62"/>
      <c r="E22" s="62"/>
      <c r="F22" s="30"/>
      <c r="G22" s="31" t="s">
        <v>19</v>
      </c>
      <c r="H22" s="32">
        <f>IF(C20&lt;=25%,D20,MIN(E20:F20))</f>
        <v>9.42</v>
      </c>
    </row>
    <row r="23" spans="1:11">
      <c r="B23" s="25"/>
      <c r="C23" s="25"/>
      <c r="D23" s="62"/>
      <c r="E23" s="62"/>
      <c r="F23" s="33"/>
      <c r="G23" s="4" t="s">
        <v>20</v>
      </c>
      <c r="H23" s="24">
        <f>ROUND(H22,2)*D3</f>
        <v>1884</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2" sqref="G12"/>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64</v>
      </c>
      <c r="B2" s="2" t="s">
        <v>2</v>
      </c>
      <c r="C2" s="2" t="s">
        <v>3</v>
      </c>
      <c r="D2" s="2" t="s">
        <v>4</v>
      </c>
      <c r="E2" s="3" t="s">
        <v>5</v>
      </c>
      <c r="F2" s="3" t="s">
        <v>6</v>
      </c>
      <c r="G2" s="2" t="s">
        <v>7</v>
      </c>
      <c r="H2" s="4" t="s">
        <v>8</v>
      </c>
      <c r="I2" s="5" t="s">
        <v>9</v>
      </c>
    </row>
    <row r="3" spans="1:9" ht="12.75" customHeight="1">
      <c r="A3" s="56"/>
      <c r="B3" s="57" t="s">
        <v>65</v>
      </c>
      <c r="C3" s="58" t="s">
        <v>10</v>
      </c>
      <c r="D3" s="59">
        <v>400</v>
      </c>
      <c r="E3" s="60">
        <f>IF(C20&lt;=25%,D20,MIN(E20:F20))</f>
        <v>30.5</v>
      </c>
      <c r="F3" s="60">
        <f>MIN(H3:H17)</f>
        <v>27.98</v>
      </c>
      <c r="G3" s="6" t="s">
        <v>47</v>
      </c>
      <c r="H3" s="7">
        <v>27.98</v>
      </c>
      <c r="I3" s="8">
        <f t="shared" ref="I3:I17" si="0">IF(H3="","",(IF($C$20&lt;25%,"N/A",IF(H3&lt;=($D$20+$A$20),H3,"Descartado"))))</f>
        <v>27.98</v>
      </c>
    </row>
    <row r="4" spans="1:9">
      <c r="A4" s="56"/>
      <c r="B4" s="57"/>
      <c r="C4" s="58"/>
      <c r="D4" s="59"/>
      <c r="E4" s="60"/>
      <c r="F4" s="60"/>
      <c r="G4" s="6" t="s">
        <v>51</v>
      </c>
      <c r="H4" s="7">
        <v>29.45</v>
      </c>
      <c r="I4" s="8">
        <f t="shared" si="0"/>
        <v>29.45</v>
      </c>
    </row>
    <row r="5" spans="1:9">
      <c r="A5" s="56"/>
      <c r="B5" s="57"/>
      <c r="C5" s="58"/>
      <c r="D5" s="59"/>
      <c r="E5" s="60"/>
      <c r="F5" s="60"/>
      <c r="G5" s="6" t="s">
        <v>66</v>
      </c>
      <c r="H5" s="7">
        <v>31.56</v>
      </c>
      <c r="I5" s="8">
        <f t="shared" si="0"/>
        <v>31.56</v>
      </c>
    </row>
    <row r="6" spans="1:9">
      <c r="A6" s="56"/>
      <c r="B6" s="57"/>
      <c r="C6" s="58"/>
      <c r="D6" s="59"/>
      <c r="E6" s="60"/>
      <c r="F6" s="60"/>
      <c r="G6" s="6" t="s">
        <v>67</v>
      </c>
      <c r="H6" s="7">
        <v>33</v>
      </c>
      <c r="I6" s="8">
        <f t="shared" si="0"/>
        <v>33</v>
      </c>
    </row>
    <row r="7" spans="1:9">
      <c r="A7" s="56"/>
      <c r="B7" s="57"/>
      <c r="C7" s="58"/>
      <c r="D7" s="59"/>
      <c r="E7" s="60"/>
      <c r="F7" s="60"/>
      <c r="G7" s="6" t="s">
        <v>68</v>
      </c>
      <c r="H7" s="7">
        <v>52.9</v>
      </c>
      <c r="I7" s="8" t="str">
        <f t="shared" si="0"/>
        <v>Descartado</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f>IF(B20&lt;2,"N/A",(STDEV(H3:H17)))</f>
        <v>10.202010586154099</v>
      </c>
      <c r="B20" s="19">
        <f>COUNT(H3:H17)</f>
        <v>5</v>
      </c>
      <c r="C20" s="20">
        <f>IF(B20&lt;2,"N/A",(A20/D20))</f>
        <v>0.29165267541892798</v>
      </c>
      <c r="D20" s="21">
        <f>ROUND(AVERAGE(H3:H17),2)</f>
        <v>34.979999999999997</v>
      </c>
      <c r="E20" s="22">
        <f>IFERROR(ROUND(IF(B20&lt;2,"N/A",(IF(C20&lt;=25%,"N/A",AVERAGE(I3:I17)))),2),"N/A")</f>
        <v>30.5</v>
      </c>
      <c r="F20" s="22">
        <f>ROUND(MEDIAN(H3:H17),2)</f>
        <v>31.56</v>
      </c>
      <c r="G20" s="23" t="str">
        <f>INDEX(G3:G17,MATCH(H20,H3:H17,0))</f>
        <v>EASYTECH INFORMATICA E SERVICOS LTDA</v>
      </c>
      <c r="H20" s="24">
        <f>MIN(H3:H17)</f>
        <v>27.98</v>
      </c>
      <c r="I20" s="18"/>
    </row>
    <row r="21" spans="1:11">
      <c r="A21" s="25"/>
      <c r="B21" s="18"/>
      <c r="C21" s="26"/>
      <c r="D21" s="26"/>
      <c r="E21" s="26"/>
      <c r="F21" s="26"/>
      <c r="G21" s="18"/>
      <c r="H21" s="27"/>
      <c r="I21" s="28"/>
      <c r="J21" s="28"/>
      <c r="K21" s="28"/>
    </row>
    <row r="22" spans="1:11">
      <c r="B22" s="25"/>
      <c r="C22" s="25"/>
      <c r="D22" s="62"/>
      <c r="E22" s="62"/>
      <c r="F22" s="30"/>
      <c r="G22" s="31" t="s">
        <v>19</v>
      </c>
      <c r="H22" s="32">
        <f>IF(C20&lt;=25%,D20,MIN(E20:F20))</f>
        <v>30.5</v>
      </c>
    </row>
    <row r="23" spans="1:11">
      <c r="B23" s="25"/>
      <c r="C23" s="25"/>
      <c r="D23" s="62"/>
      <c r="E23" s="62"/>
      <c r="F23" s="33"/>
      <c r="G23" s="4" t="s">
        <v>20</v>
      </c>
      <c r="H23" s="24">
        <f>ROUND(H22,2)*D3</f>
        <v>12200</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2" sqref="G12"/>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69</v>
      </c>
      <c r="B2" s="2" t="s">
        <v>2</v>
      </c>
      <c r="C2" s="2" t="s">
        <v>3</v>
      </c>
      <c r="D2" s="2" t="s">
        <v>4</v>
      </c>
      <c r="E2" s="3" t="s">
        <v>5</v>
      </c>
      <c r="F2" s="3" t="s">
        <v>6</v>
      </c>
      <c r="G2" s="2" t="s">
        <v>7</v>
      </c>
      <c r="H2" s="4" t="s">
        <v>8</v>
      </c>
      <c r="I2" s="5" t="s">
        <v>9</v>
      </c>
    </row>
    <row r="3" spans="1:9" ht="12.75" customHeight="1">
      <c r="A3" s="56"/>
      <c r="B3" s="57" t="s">
        <v>70</v>
      </c>
      <c r="C3" s="58" t="s">
        <v>10</v>
      </c>
      <c r="D3" s="59">
        <v>500</v>
      </c>
      <c r="E3" s="60">
        <f>IF(C20&lt;=25%,D20,MIN(E20:F20))</f>
        <v>21.57</v>
      </c>
      <c r="F3" s="60">
        <f>MIN(H3:H17)</f>
        <v>19.899999999999999</v>
      </c>
      <c r="G3" s="6" t="s">
        <v>71</v>
      </c>
      <c r="H3" s="7">
        <v>19.899999999999999</v>
      </c>
      <c r="I3" s="8">
        <f t="shared" ref="I3:I17" si="0">IF(H3="","",(IF($C$20&lt;25%,"N/A",IF(H3&lt;=($D$20+$A$20),H3,"Descartado"))))</f>
        <v>19.899999999999999</v>
      </c>
    </row>
    <row r="4" spans="1:9">
      <c r="A4" s="56"/>
      <c r="B4" s="57"/>
      <c r="C4" s="58"/>
      <c r="D4" s="59"/>
      <c r="E4" s="60"/>
      <c r="F4" s="60"/>
      <c r="G4" s="6" t="s">
        <v>53</v>
      </c>
      <c r="H4" s="7">
        <v>22</v>
      </c>
      <c r="I4" s="8">
        <f t="shared" si="0"/>
        <v>22</v>
      </c>
    </row>
    <row r="5" spans="1:9">
      <c r="A5" s="56"/>
      <c r="B5" s="57"/>
      <c r="C5" s="58"/>
      <c r="D5" s="59"/>
      <c r="E5" s="60"/>
      <c r="F5" s="60"/>
      <c r="G5" s="6" t="s">
        <v>72</v>
      </c>
      <c r="H5" s="7">
        <v>22.8</v>
      </c>
      <c r="I5" s="8">
        <f t="shared" si="0"/>
        <v>22.8</v>
      </c>
    </row>
    <row r="6" spans="1:9">
      <c r="A6" s="56"/>
      <c r="B6" s="57"/>
      <c r="C6" s="58"/>
      <c r="D6" s="59"/>
      <c r="E6" s="60"/>
      <c r="F6" s="60"/>
      <c r="G6" s="6" t="s">
        <v>73</v>
      </c>
      <c r="H6" s="7">
        <v>35.64</v>
      </c>
      <c r="I6" s="8" t="str">
        <f t="shared" si="0"/>
        <v>Descartado</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f>IF(B20&lt;2,"N/A",(STDEV(H3:H17)))</f>
        <v>7.1421448692485416</v>
      </c>
      <c r="B20" s="19">
        <f>COUNT(H3:H17)</f>
        <v>4</v>
      </c>
      <c r="C20" s="20">
        <f>IF(B20&lt;2,"N/A",(A20/D20))</f>
        <v>0.28466101511552577</v>
      </c>
      <c r="D20" s="21">
        <f>ROUND(AVERAGE(H3:H17),2)</f>
        <v>25.09</v>
      </c>
      <c r="E20" s="22">
        <f>IFERROR(ROUND(IF(B20&lt;2,"N/A",(IF(C20&lt;=25%,"N/A",AVERAGE(I3:I17)))),2),"N/A")</f>
        <v>21.57</v>
      </c>
      <c r="F20" s="22">
        <f>ROUND(MEDIAN(H3:H17),2)</f>
        <v>22.4</v>
      </c>
      <c r="G20" s="23" t="str">
        <f>INDEX(G3:G17,MATCH(H20,H3:H17,0))</f>
        <v>MARIA DE FATIMA DA SILVA NUNES</v>
      </c>
      <c r="H20" s="24">
        <f>MIN(H3:H17)</f>
        <v>19.899999999999999</v>
      </c>
      <c r="I20" s="18"/>
    </row>
    <row r="21" spans="1:11">
      <c r="A21" s="25"/>
      <c r="B21" s="18"/>
      <c r="C21" s="26"/>
      <c r="D21" s="26"/>
      <c r="E21" s="26"/>
      <c r="F21" s="26"/>
      <c r="G21" s="18"/>
      <c r="H21" s="27"/>
      <c r="I21" s="28"/>
      <c r="J21" s="28"/>
      <c r="K21" s="28"/>
    </row>
    <row r="22" spans="1:11">
      <c r="B22" s="25"/>
      <c r="C22" s="25"/>
      <c r="D22" s="62"/>
      <c r="E22" s="62"/>
      <c r="F22" s="30"/>
      <c r="G22" s="31" t="s">
        <v>19</v>
      </c>
      <c r="H22" s="32">
        <f>IF(C20&lt;=25%,D20,MIN(E20:F20))</f>
        <v>21.57</v>
      </c>
    </row>
    <row r="23" spans="1:11">
      <c r="B23" s="25"/>
      <c r="C23" s="25"/>
      <c r="D23" s="62"/>
      <c r="E23" s="62"/>
      <c r="F23" s="33"/>
      <c r="G23" s="4" t="s">
        <v>20</v>
      </c>
      <c r="H23" s="24">
        <f>ROUND(H22,2)*D3</f>
        <v>10785</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12" sqref="G12"/>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74</v>
      </c>
      <c r="B2" s="2" t="s">
        <v>2</v>
      </c>
      <c r="C2" s="2" t="s">
        <v>3</v>
      </c>
      <c r="D2" s="2" t="s">
        <v>4</v>
      </c>
      <c r="E2" s="3" t="s">
        <v>5</v>
      </c>
      <c r="F2" s="3" t="s">
        <v>6</v>
      </c>
      <c r="G2" s="2" t="s">
        <v>7</v>
      </c>
      <c r="H2" s="4" t="s">
        <v>8</v>
      </c>
      <c r="I2" s="5" t="s">
        <v>9</v>
      </c>
    </row>
    <row r="3" spans="1:9" ht="12.75" customHeight="1">
      <c r="A3" s="56"/>
      <c r="B3" s="57" t="s">
        <v>75</v>
      </c>
      <c r="C3" s="58" t="s">
        <v>10</v>
      </c>
      <c r="D3" s="59">
        <v>500</v>
      </c>
      <c r="E3" s="60">
        <f>IF(C20&lt;=25%,D20,MIN(E20:F20))</f>
        <v>41.34</v>
      </c>
      <c r="F3" s="60">
        <f>MIN(H3:H17)</f>
        <v>28.98</v>
      </c>
      <c r="G3" s="34" t="s">
        <v>76</v>
      </c>
      <c r="H3" s="7">
        <v>28.98</v>
      </c>
      <c r="I3" s="8">
        <f t="shared" ref="I3:I17" si="0">IF(H3="","",(IF($C$20&lt;25%,"N/A",IF(H3&lt;=($D$20+$A$20),H3,"Descartado"))))</f>
        <v>28.98</v>
      </c>
    </row>
    <row r="4" spans="1:9">
      <c r="A4" s="56"/>
      <c r="B4" s="57"/>
      <c r="C4" s="58"/>
      <c r="D4" s="59"/>
      <c r="E4" s="60"/>
      <c r="F4" s="60"/>
      <c r="G4" s="6" t="s">
        <v>77</v>
      </c>
      <c r="H4" s="7">
        <v>53.69</v>
      </c>
      <c r="I4" s="8">
        <f t="shared" si="0"/>
        <v>53.69</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f>IF(B20&lt;2,"N/A",(STDEV(H3:H17)))</f>
        <v>17.472608563119575</v>
      </c>
      <c r="B20" s="19">
        <f>COUNT(H3:H17)</f>
        <v>2</v>
      </c>
      <c r="C20" s="20">
        <f>IF(B20&lt;2,"N/A",(A20/D20))</f>
        <v>0.42265623036089922</v>
      </c>
      <c r="D20" s="21">
        <f>ROUND(AVERAGE(H3:H17),2)</f>
        <v>41.34</v>
      </c>
      <c r="E20" s="22">
        <f>IFERROR(ROUND(IF(B20&lt;2,"N/A",(IF(C20&lt;=25%,"N/A",AVERAGE(I3:I17)))),2),"N/A")</f>
        <v>41.34</v>
      </c>
      <c r="F20" s="22">
        <f>ROUND(MEDIAN(H3:H17),2)</f>
        <v>41.34</v>
      </c>
      <c r="G20" s="23" t="str">
        <f>INDEX(G3:G17,MATCH(H20,H3:H17,0))</f>
        <v>ELETROQUIP COMERCIO E LICITACOES LTDA</v>
      </c>
      <c r="H20" s="24">
        <f>MIN(H3:H17)</f>
        <v>28.98</v>
      </c>
      <c r="I20" s="18"/>
    </row>
    <row r="21" spans="1:11">
      <c r="A21" s="25"/>
      <c r="B21" s="18"/>
      <c r="C21" s="26"/>
      <c r="D21" s="26"/>
      <c r="E21" s="26"/>
      <c r="F21" s="26"/>
      <c r="G21" s="18"/>
      <c r="H21" s="27"/>
      <c r="I21" s="28"/>
      <c r="J21" s="28"/>
      <c r="K21" s="28"/>
    </row>
    <row r="22" spans="1:11">
      <c r="B22" s="25"/>
      <c r="C22" s="25"/>
      <c r="D22" s="62"/>
      <c r="E22" s="62"/>
      <c r="F22" s="30"/>
      <c r="G22" s="31" t="s">
        <v>19</v>
      </c>
      <c r="H22" s="32">
        <f>IF(C20&lt;=25%,D20,MIN(E20:F20))</f>
        <v>41.34</v>
      </c>
    </row>
    <row r="23" spans="1:11">
      <c r="B23" s="25"/>
      <c r="C23" s="25"/>
      <c r="D23" s="62"/>
      <c r="E23" s="62"/>
      <c r="F23" s="33"/>
      <c r="G23" s="4" t="s">
        <v>20</v>
      </c>
      <c r="H23" s="24">
        <f>ROUND(H22,2)*D3</f>
        <v>20670</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12" sqref="G12"/>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78</v>
      </c>
      <c r="B2" s="2" t="s">
        <v>2</v>
      </c>
      <c r="C2" s="2" t="s">
        <v>3</v>
      </c>
      <c r="D2" s="2" t="s">
        <v>4</v>
      </c>
      <c r="E2" s="3" t="s">
        <v>5</v>
      </c>
      <c r="F2" s="3" t="s">
        <v>6</v>
      </c>
      <c r="G2" s="2" t="s">
        <v>7</v>
      </c>
      <c r="H2" s="4" t="s">
        <v>8</v>
      </c>
      <c r="I2" s="5" t="s">
        <v>9</v>
      </c>
    </row>
    <row r="3" spans="1:9" ht="12.75" customHeight="1">
      <c r="A3" s="56"/>
      <c r="B3" s="57" t="s">
        <v>79</v>
      </c>
      <c r="C3" s="58" t="s">
        <v>10</v>
      </c>
      <c r="D3" s="59">
        <v>2000</v>
      </c>
      <c r="E3" s="60">
        <f>IF(C20&lt;=25%,D20,MIN(E20:F20))</f>
        <v>33.79</v>
      </c>
      <c r="F3" s="60">
        <f>MIN(H3:H17)</f>
        <v>29</v>
      </c>
      <c r="G3" s="34" t="s">
        <v>11</v>
      </c>
      <c r="H3" s="7">
        <v>29</v>
      </c>
      <c r="I3" s="8" t="str">
        <f t="shared" ref="I3:I17" si="0">IF(H3="","",(IF($C$20&lt;25%,"N/A",IF(H3&lt;=($D$20+$A$20),H3,"Descartado"))))</f>
        <v>N/A</v>
      </c>
    </row>
    <row r="4" spans="1:9">
      <c r="A4" s="56"/>
      <c r="B4" s="57"/>
      <c r="C4" s="58"/>
      <c r="D4" s="59"/>
      <c r="E4" s="60"/>
      <c r="F4" s="60"/>
      <c r="G4" s="6" t="s">
        <v>80</v>
      </c>
      <c r="H4" s="7">
        <v>29.9</v>
      </c>
      <c r="I4" s="8" t="str">
        <f t="shared" si="0"/>
        <v>N/A</v>
      </c>
    </row>
    <row r="5" spans="1:9">
      <c r="A5" s="56"/>
      <c r="B5" s="57"/>
      <c r="C5" s="58"/>
      <c r="D5" s="59"/>
      <c r="E5" s="60"/>
      <c r="F5" s="60"/>
      <c r="G5" s="6" t="s">
        <v>29</v>
      </c>
      <c r="H5" s="7">
        <v>42.46</v>
      </c>
      <c r="I5" s="8" t="str">
        <f t="shared" si="0"/>
        <v>N/A</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f>IF(B20&lt;2,"N/A",(STDEV(H3:H17)))</f>
        <v>7.5247945708393393</v>
      </c>
      <c r="B20" s="19">
        <f>COUNT(H3:H17)</f>
        <v>3</v>
      </c>
      <c r="C20" s="20">
        <f>IF(B20&lt;2,"N/A",(A20/D20))</f>
        <v>0.22269294379518614</v>
      </c>
      <c r="D20" s="21">
        <f>ROUND(AVERAGE(H3:H17),2)</f>
        <v>33.79</v>
      </c>
      <c r="E20" s="22" t="str">
        <f>IFERROR(ROUND(IF(B20&lt;2,"N/A",(IF(C20&lt;=25%,"N/A",AVERAGE(I3:I17)))),2),"N/A")</f>
        <v>N/A</v>
      </c>
      <c r="F20" s="22">
        <f>ROUND(MEDIAN(H3:H17),2)</f>
        <v>29.9</v>
      </c>
      <c r="G20" s="23" t="str">
        <f>INDEX(G3:G17,MATCH(H20,H3:H17,0))</f>
        <v>AMERICANAS</v>
      </c>
      <c r="H20" s="24">
        <f>MIN(H3:H17)</f>
        <v>29</v>
      </c>
      <c r="I20" s="18"/>
    </row>
    <row r="21" spans="1:11">
      <c r="A21" s="25"/>
      <c r="B21" s="18"/>
      <c r="C21" s="26"/>
      <c r="D21" s="26"/>
      <c r="E21" s="26"/>
      <c r="F21" s="26"/>
      <c r="G21" s="18"/>
      <c r="H21" s="27"/>
      <c r="I21" s="28"/>
      <c r="J21" s="28"/>
      <c r="K21" s="28"/>
    </row>
    <row r="22" spans="1:11">
      <c r="B22" s="25"/>
      <c r="C22" s="25"/>
      <c r="D22" s="62"/>
      <c r="E22" s="62"/>
      <c r="F22" s="30"/>
      <c r="G22" s="31" t="s">
        <v>19</v>
      </c>
      <c r="H22" s="32">
        <f>IF(C20&lt;=25%,D20,MIN(E20:F20))</f>
        <v>33.79</v>
      </c>
    </row>
    <row r="23" spans="1:11">
      <c r="B23" s="25"/>
      <c r="C23" s="25"/>
      <c r="D23" s="62"/>
      <c r="E23" s="62"/>
      <c r="F23" s="33"/>
      <c r="G23" s="4" t="s">
        <v>20</v>
      </c>
      <c r="H23" s="24">
        <f>ROUND(H22,2)*D3</f>
        <v>67580</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2" sqref="G12"/>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81</v>
      </c>
      <c r="B2" s="2" t="s">
        <v>2</v>
      </c>
      <c r="C2" s="2" t="s">
        <v>3</v>
      </c>
      <c r="D2" s="2" t="s">
        <v>4</v>
      </c>
      <c r="E2" s="3" t="s">
        <v>5</v>
      </c>
      <c r="F2" s="3" t="s">
        <v>6</v>
      </c>
      <c r="G2" s="2" t="s">
        <v>7</v>
      </c>
      <c r="H2" s="4" t="s">
        <v>8</v>
      </c>
      <c r="I2" s="5" t="s">
        <v>9</v>
      </c>
    </row>
    <row r="3" spans="1:9" ht="12.75" customHeight="1">
      <c r="A3" s="56"/>
      <c r="B3" s="57" t="s">
        <v>82</v>
      </c>
      <c r="C3" s="58" t="s">
        <v>10</v>
      </c>
      <c r="D3" s="59">
        <v>100</v>
      </c>
      <c r="E3" s="60">
        <f>IF(C20&lt;=25%,D20,MIN(E20:F20))</f>
        <v>89.99</v>
      </c>
      <c r="F3" s="60">
        <f>MIN(H3:H17)</f>
        <v>69.98</v>
      </c>
      <c r="G3" s="6" t="s">
        <v>83</v>
      </c>
      <c r="H3" s="7">
        <v>69.98</v>
      </c>
      <c r="I3" s="8">
        <f t="shared" ref="I3:I17" si="0">IF(H3="","",(IF($C$20&lt;25%,"N/A",IF(H3&lt;=($D$20+$A$20),H3,"Descartado"))))</f>
        <v>69.98</v>
      </c>
    </row>
    <row r="4" spans="1:9">
      <c r="A4" s="56"/>
      <c r="B4" s="57"/>
      <c r="C4" s="58"/>
      <c r="D4" s="59"/>
      <c r="E4" s="60"/>
      <c r="F4" s="60"/>
      <c r="G4" s="6" t="s">
        <v>84</v>
      </c>
      <c r="H4" s="7">
        <v>100</v>
      </c>
      <c r="I4" s="8">
        <f t="shared" si="0"/>
        <v>100</v>
      </c>
    </row>
    <row r="5" spans="1:9">
      <c r="A5" s="56"/>
      <c r="B5" s="57"/>
      <c r="C5" s="58"/>
      <c r="D5" s="59"/>
      <c r="E5" s="60"/>
      <c r="F5" s="60"/>
      <c r="G5" s="6" t="s">
        <v>85</v>
      </c>
      <c r="H5" s="7">
        <v>100</v>
      </c>
      <c r="I5" s="8">
        <f t="shared" si="0"/>
        <v>100</v>
      </c>
    </row>
    <row r="6" spans="1:9">
      <c r="A6" s="56"/>
      <c r="B6" s="57"/>
      <c r="C6" s="58"/>
      <c r="D6" s="59"/>
      <c r="E6" s="60"/>
      <c r="F6" s="60"/>
      <c r="G6" s="6" t="s">
        <v>86</v>
      </c>
      <c r="H6" s="7">
        <v>200</v>
      </c>
      <c r="I6" s="8" t="str">
        <f t="shared" si="0"/>
        <v>Descartado</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f>IF(B20&lt;2,"N/A",(STDEV(H3:H17)))</f>
        <v>56.794660253701061</v>
      </c>
      <c r="B20" s="19">
        <f>COUNT(H3:H17)</f>
        <v>4</v>
      </c>
      <c r="C20" s="20">
        <f>IF(B20&lt;2,"N/A",(A20/D20))</f>
        <v>0.48335881066979625</v>
      </c>
      <c r="D20" s="21">
        <f>ROUND(AVERAGE(H3:H17),2)</f>
        <v>117.5</v>
      </c>
      <c r="E20" s="22">
        <f>IFERROR(ROUND(IF(B20&lt;2,"N/A",(IF(C20&lt;=25%,"N/A",AVERAGE(I3:I17)))),2),"N/A")</f>
        <v>89.99</v>
      </c>
      <c r="F20" s="22">
        <f>ROUND(MEDIAN(H3:H17),2)</f>
        <v>100</v>
      </c>
      <c r="G20" s="23" t="str">
        <f>INDEX(G3:G17,MATCH(H20,H3:H17,0))</f>
        <v>ANGRA PRODUCOES EIRELI</v>
      </c>
      <c r="H20" s="24">
        <f>MIN(H3:H17)</f>
        <v>69.98</v>
      </c>
      <c r="I20" s="18"/>
    </row>
    <row r="21" spans="1:11">
      <c r="A21" s="25"/>
      <c r="B21" s="18"/>
      <c r="C21" s="26"/>
      <c r="D21" s="26"/>
      <c r="E21" s="26"/>
      <c r="F21" s="26"/>
      <c r="G21" s="18"/>
      <c r="H21" s="27"/>
      <c r="I21" s="28"/>
      <c r="J21" s="28"/>
      <c r="K21" s="28"/>
    </row>
    <row r="22" spans="1:11">
      <c r="B22" s="25"/>
      <c r="C22" s="25"/>
      <c r="D22" s="62"/>
      <c r="E22" s="62"/>
      <c r="F22" s="30"/>
      <c r="G22" s="31" t="s">
        <v>19</v>
      </c>
      <c r="H22" s="32">
        <f>IF(C20&lt;=25%,D20,MIN(E20:F20))</f>
        <v>89.99</v>
      </c>
    </row>
    <row r="23" spans="1:11">
      <c r="B23" s="25"/>
      <c r="C23" s="25"/>
      <c r="D23" s="62"/>
      <c r="E23" s="62"/>
      <c r="F23" s="33"/>
      <c r="G23" s="4" t="s">
        <v>20</v>
      </c>
      <c r="H23" s="24">
        <f>ROUND(H22,2)*D3</f>
        <v>8999</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2" sqref="G12"/>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87</v>
      </c>
      <c r="B2" s="2" t="s">
        <v>2</v>
      </c>
      <c r="C2" s="2" t="s">
        <v>3</v>
      </c>
      <c r="D2" s="2" t="s">
        <v>4</v>
      </c>
      <c r="E2" s="3" t="s">
        <v>5</v>
      </c>
      <c r="F2" s="3" t="s">
        <v>6</v>
      </c>
      <c r="G2" s="2" t="s">
        <v>7</v>
      </c>
      <c r="H2" s="4" t="s">
        <v>8</v>
      </c>
      <c r="I2" s="5" t="s">
        <v>9</v>
      </c>
    </row>
    <row r="3" spans="1:9" ht="12.75" customHeight="1">
      <c r="A3" s="56"/>
      <c r="B3" s="57" t="s">
        <v>88</v>
      </c>
      <c r="C3" s="58" t="s">
        <v>89</v>
      </c>
      <c r="D3" s="59">
        <v>600</v>
      </c>
      <c r="E3" s="60">
        <f>IF(C20&lt;=25%,D20,MIN(E20:F20))</f>
        <v>2.29</v>
      </c>
      <c r="F3" s="60">
        <f>MIN(H3:H17)</f>
        <v>1.51</v>
      </c>
      <c r="G3" s="6" t="s">
        <v>90</v>
      </c>
      <c r="H3" s="7">
        <v>1.51</v>
      </c>
      <c r="I3" s="8">
        <f t="shared" ref="I3:I17" si="0">IF(H3="","",(IF($C$20&lt;25%,"N/A",IF(H3&lt;=($D$20+$A$20),H3,"Descartado"))))</f>
        <v>1.51</v>
      </c>
    </row>
    <row r="4" spans="1:9">
      <c r="A4" s="56"/>
      <c r="B4" s="57"/>
      <c r="C4" s="58"/>
      <c r="D4" s="59"/>
      <c r="E4" s="60"/>
      <c r="F4" s="60"/>
      <c r="G4" s="6" t="s">
        <v>91</v>
      </c>
      <c r="H4" s="7">
        <v>1.9</v>
      </c>
      <c r="I4" s="8">
        <f t="shared" si="0"/>
        <v>1.9</v>
      </c>
    </row>
    <row r="5" spans="1:9">
      <c r="A5" s="56"/>
      <c r="B5" s="57"/>
      <c r="C5" s="58"/>
      <c r="D5" s="59"/>
      <c r="E5" s="60"/>
      <c r="F5" s="60"/>
      <c r="G5" s="6" t="s">
        <v>92</v>
      </c>
      <c r="H5" s="7">
        <v>2</v>
      </c>
      <c r="I5" s="8">
        <f t="shared" si="0"/>
        <v>2</v>
      </c>
    </row>
    <row r="6" spans="1:9">
      <c r="A6" s="56"/>
      <c r="B6" s="57"/>
      <c r="C6" s="58"/>
      <c r="D6" s="59"/>
      <c r="E6" s="60"/>
      <c r="F6" s="60"/>
      <c r="G6" s="6" t="s">
        <v>93</v>
      </c>
      <c r="H6" s="7">
        <v>2.5</v>
      </c>
      <c r="I6" s="8">
        <f t="shared" si="0"/>
        <v>2.5</v>
      </c>
    </row>
    <row r="7" spans="1:9">
      <c r="A7" s="56"/>
      <c r="B7" s="57"/>
      <c r="C7" s="58"/>
      <c r="D7" s="59"/>
      <c r="E7" s="60"/>
      <c r="F7" s="60"/>
      <c r="G7" s="6" t="s">
        <v>94</v>
      </c>
      <c r="H7" s="7">
        <v>2.5299999999999998</v>
      </c>
      <c r="I7" s="8">
        <f t="shared" si="0"/>
        <v>2.5299999999999998</v>
      </c>
    </row>
    <row r="8" spans="1:9">
      <c r="A8" s="56"/>
      <c r="B8" s="57"/>
      <c r="C8" s="58"/>
      <c r="D8" s="59"/>
      <c r="E8" s="60"/>
      <c r="F8" s="60"/>
      <c r="G8" s="6" t="s">
        <v>95</v>
      </c>
      <c r="H8" s="7">
        <v>3.3</v>
      </c>
      <c r="I8" s="8">
        <f t="shared" si="0"/>
        <v>3.3</v>
      </c>
    </row>
    <row r="9" spans="1:9">
      <c r="A9" s="56"/>
      <c r="B9" s="57"/>
      <c r="C9" s="58"/>
      <c r="D9" s="59"/>
      <c r="E9" s="60"/>
      <c r="F9" s="60"/>
      <c r="G9" s="6" t="s">
        <v>96</v>
      </c>
      <c r="H9" s="7">
        <v>3.44</v>
      </c>
      <c r="I9" s="8" t="str">
        <f t="shared" si="0"/>
        <v>Descartado</v>
      </c>
    </row>
    <row r="10" spans="1:9">
      <c r="A10" s="56"/>
      <c r="B10" s="57"/>
      <c r="C10" s="58"/>
      <c r="D10" s="59"/>
      <c r="E10" s="60"/>
      <c r="F10" s="60"/>
      <c r="G10" s="6" t="s">
        <v>54</v>
      </c>
      <c r="H10" s="7">
        <v>3.54</v>
      </c>
      <c r="I10" s="8" t="str">
        <f t="shared" si="0"/>
        <v>Descartado</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f>IF(B20&lt;2,"N/A",(STDEV(H3:H17)))</f>
        <v>0.76824475266675329</v>
      </c>
      <c r="B20" s="19">
        <f>COUNT(H3:H17)</f>
        <v>8</v>
      </c>
      <c r="C20" s="20">
        <f>IF(B20&lt;2,"N/A",(A20/D20))</f>
        <v>0.29661959562422907</v>
      </c>
      <c r="D20" s="21">
        <f>ROUND(AVERAGE(H3:H17),2)</f>
        <v>2.59</v>
      </c>
      <c r="E20" s="22">
        <f>IFERROR(ROUND(IF(B20&lt;2,"N/A",(IF(C20&lt;=25%,"N/A",AVERAGE(I3:I17)))),2),"N/A")</f>
        <v>2.29</v>
      </c>
      <c r="F20" s="22">
        <f>ROUND(MEDIAN(H3:H17),2)</f>
        <v>2.52</v>
      </c>
      <c r="G20" s="23" t="str">
        <f>INDEX(G3:G17,MATCH(H20,H3:H17,0))</f>
        <v>W. A DOS SANTOS RIVEIRA COMERCIO E SERVICOS</v>
      </c>
      <c r="H20" s="24">
        <f>MIN(H3:H17)</f>
        <v>1.51</v>
      </c>
      <c r="I20" s="18"/>
    </row>
    <row r="21" spans="1:11">
      <c r="A21" s="25"/>
      <c r="B21" s="18"/>
      <c r="C21" s="26"/>
      <c r="D21" s="26"/>
      <c r="E21" s="26"/>
      <c r="F21" s="26"/>
      <c r="G21" s="18"/>
      <c r="H21" s="27"/>
      <c r="I21" s="28"/>
      <c r="J21" s="28"/>
      <c r="K21" s="28"/>
    </row>
    <row r="22" spans="1:11">
      <c r="B22" s="25"/>
      <c r="C22" s="25"/>
      <c r="D22" s="62"/>
      <c r="E22" s="62"/>
      <c r="F22" s="30"/>
      <c r="G22" s="31" t="s">
        <v>19</v>
      </c>
      <c r="H22" s="32">
        <f>IF(C20&lt;=25%,D20,MIN(E20:F20))</f>
        <v>2.29</v>
      </c>
    </row>
    <row r="23" spans="1:11">
      <c r="B23" s="25"/>
      <c r="C23" s="25"/>
      <c r="D23" s="62"/>
      <c r="E23" s="62"/>
      <c r="F23" s="33"/>
      <c r="G23" s="4" t="s">
        <v>20</v>
      </c>
      <c r="H23" s="24">
        <f>ROUND(H22,2)*D3</f>
        <v>1374</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D19" sqref="D19"/>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30</v>
      </c>
      <c r="B2" s="2" t="s">
        <v>2</v>
      </c>
      <c r="C2" s="2" t="s">
        <v>3</v>
      </c>
      <c r="D2" s="2" t="s">
        <v>4</v>
      </c>
      <c r="E2" s="3" t="s">
        <v>5</v>
      </c>
      <c r="F2" s="3" t="s">
        <v>6</v>
      </c>
      <c r="G2" s="2" t="s">
        <v>7</v>
      </c>
      <c r="H2" s="4" t="s">
        <v>8</v>
      </c>
      <c r="I2" s="5" t="s">
        <v>9</v>
      </c>
    </row>
    <row r="3" spans="1:9" ht="12.75" customHeight="1">
      <c r="A3" s="56"/>
      <c r="B3" s="57" t="s">
        <v>162</v>
      </c>
      <c r="C3" s="58" t="s">
        <v>3</v>
      </c>
      <c r="D3" s="59">
        <v>15</v>
      </c>
      <c r="E3" s="60">
        <f>IF(C20&lt;=25%,D20,MIN(E20:F20))</f>
        <v>45.45</v>
      </c>
      <c r="F3" s="60">
        <f>MIN(H3:H17)</f>
        <v>41.55</v>
      </c>
      <c r="G3" s="6" t="s">
        <v>229</v>
      </c>
      <c r="H3" s="7">
        <v>41.55</v>
      </c>
      <c r="I3" s="8" t="str">
        <f t="shared" ref="I3:I17" si="0">IF(H3="","",(IF($C$20&lt;25%,"N/A",IF(H3&lt;=($D$20+$A$20),H3,"Descartado"))))</f>
        <v>N/A</v>
      </c>
    </row>
    <row r="4" spans="1:9">
      <c r="A4" s="56"/>
      <c r="B4" s="57"/>
      <c r="C4" s="58"/>
      <c r="D4" s="59"/>
      <c r="E4" s="60"/>
      <c r="F4" s="60"/>
      <c r="G4" s="6" t="s">
        <v>230</v>
      </c>
      <c r="H4" s="7">
        <v>42.61</v>
      </c>
      <c r="I4" s="8" t="str">
        <f t="shared" si="0"/>
        <v>N/A</v>
      </c>
    </row>
    <row r="5" spans="1:9">
      <c r="A5" s="56"/>
      <c r="B5" s="57"/>
      <c r="C5" s="58"/>
      <c r="D5" s="59"/>
      <c r="E5" s="60"/>
      <c r="F5" s="60"/>
      <c r="G5" s="6" t="s">
        <v>231</v>
      </c>
      <c r="H5" s="7">
        <v>52.2</v>
      </c>
      <c r="I5" s="8" t="str">
        <f t="shared" si="0"/>
        <v>N/A</v>
      </c>
    </row>
    <row r="6" spans="1:9">
      <c r="A6" s="56"/>
      <c r="B6" s="57"/>
      <c r="C6" s="58"/>
      <c r="D6" s="59"/>
      <c r="E6" s="60"/>
      <c r="F6" s="60"/>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f>IF(B20&lt;2,"N/A",(STDEV(H3:H17)))</f>
        <v>5.8667736732664801</v>
      </c>
      <c r="B20" s="19">
        <f>COUNT(H3:H17)</f>
        <v>3</v>
      </c>
      <c r="C20" s="20">
        <f>IF(B20&lt;2,"N/A",(A20/D20))</f>
        <v>0.12908192900476304</v>
      </c>
      <c r="D20" s="21">
        <f>ROUND(AVERAGE(H3:H17),2)</f>
        <v>45.45</v>
      </c>
      <c r="E20" s="22" t="str">
        <f>IFERROR(ROUND(IF(B20&lt;2,"N/A",(IF(C20&lt;=25%,"N/A",AVERAGE(I3:I17)))),2),"N/A")</f>
        <v>N/A</v>
      </c>
      <c r="F20" s="22">
        <f>ROUND(MEDIAN(H3:H17),2)</f>
        <v>42.61</v>
      </c>
      <c r="G20" s="23" t="str">
        <f>INDEX(G3:G17,MATCH(H20,H3:H17,0))</f>
        <v>BASILIO MACHADO DE SOUSA PE15/21 ATUALIZADO</v>
      </c>
      <c r="H20" s="24">
        <f>MIN(H3:H17)</f>
        <v>41.55</v>
      </c>
      <c r="I20" s="18"/>
    </row>
    <row r="21" spans="1:11">
      <c r="A21" s="25"/>
      <c r="B21" s="18"/>
      <c r="C21" s="26"/>
      <c r="D21" s="26"/>
      <c r="E21" s="26"/>
      <c r="F21" s="26"/>
      <c r="G21" s="18"/>
      <c r="H21" s="27"/>
      <c r="I21" s="28"/>
      <c r="J21" s="28"/>
      <c r="K21" s="28"/>
    </row>
    <row r="22" spans="1:11">
      <c r="B22" s="25"/>
      <c r="C22" s="25"/>
      <c r="D22" s="62"/>
      <c r="E22" s="62"/>
      <c r="F22" s="30"/>
      <c r="G22" s="31" t="s">
        <v>19</v>
      </c>
      <c r="H22" s="32">
        <f>IF(C20&lt;=25%,D20,MIN(E20:F20))</f>
        <v>45.45</v>
      </c>
    </row>
    <row r="23" spans="1:11">
      <c r="B23" s="25"/>
      <c r="C23" s="25"/>
      <c r="D23" s="62"/>
      <c r="E23" s="62"/>
      <c r="F23" s="33"/>
      <c r="G23" s="4" t="s">
        <v>20</v>
      </c>
      <c r="H23" s="24">
        <f>ROUND(H22,2)*D3</f>
        <v>681.75</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2" sqref="G12"/>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97</v>
      </c>
      <c r="B2" s="2" t="s">
        <v>2</v>
      </c>
      <c r="C2" s="2" t="s">
        <v>3</v>
      </c>
      <c r="D2" s="2" t="s">
        <v>4</v>
      </c>
      <c r="E2" s="3" t="s">
        <v>5</v>
      </c>
      <c r="F2" s="3" t="s">
        <v>6</v>
      </c>
      <c r="G2" s="2" t="s">
        <v>7</v>
      </c>
      <c r="H2" s="4" t="s">
        <v>8</v>
      </c>
      <c r="I2" s="5" t="s">
        <v>9</v>
      </c>
    </row>
    <row r="3" spans="1:9" ht="12.75" customHeight="1">
      <c r="A3" s="56"/>
      <c r="B3" s="57" t="s">
        <v>98</v>
      </c>
      <c r="C3" s="58" t="s">
        <v>89</v>
      </c>
      <c r="D3" s="59">
        <v>600</v>
      </c>
      <c r="E3" s="60">
        <f>IF(C20&lt;=25%,D20,MIN(E20:F20))</f>
        <v>4.1500000000000004</v>
      </c>
      <c r="F3" s="60">
        <f>MIN(H3:H17)</f>
        <v>2.14</v>
      </c>
      <c r="G3" s="6" t="s">
        <v>99</v>
      </c>
      <c r="H3" s="7">
        <v>2.14</v>
      </c>
      <c r="I3" s="8">
        <f t="shared" ref="I3:I17" si="0">IF(H3="","",(IF($C$20&lt;25%,"N/A",IF(H3&lt;=($D$20+$A$20),H3,"Descartado"))))</f>
        <v>2.14</v>
      </c>
    </row>
    <row r="4" spans="1:9">
      <c r="A4" s="56"/>
      <c r="B4" s="57"/>
      <c r="C4" s="58"/>
      <c r="D4" s="59"/>
      <c r="E4" s="60"/>
      <c r="F4" s="60"/>
      <c r="G4" s="6" t="s">
        <v>100</v>
      </c>
      <c r="H4" s="7">
        <v>2.65</v>
      </c>
      <c r="I4" s="8">
        <f t="shared" si="0"/>
        <v>2.65</v>
      </c>
    </row>
    <row r="5" spans="1:9">
      <c r="A5" s="56"/>
      <c r="B5" s="57"/>
      <c r="C5" s="58"/>
      <c r="D5" s="59"/>
      <c r="E5" s="60"/>
      <c r="F5" s="60"/>
      <c r="G5" s="6" t="s">
        <v>90</v>
      </c>
      <c r="H5" s="7">
        <v>3.12</v>
      </c>
      <c r="I5" s="8">
        <f t="shared" si="0"/>
        <v>3.12</v>
      </c>
    </row>
    <row r="6" spans="1:9">
      <c r="A6" s="56"/>
      <c r="B6" s="57"/>
      <c r="C6" s="58"/>
      <c r="D6" s="59"/>
      <c r="E6" s="60"/>
      <c r="F6" s="60"/>
      <c r="G6" s="6" t="s">
        <v>93</v>
      </c>
      <c r="H6" s="7">
        <v>5</v>
      </c>
      <c r="I6" s="8">
        <f t="shared" si="0"/>
        <v>5</v>
      </c>
    </row>
    <row r="7" spans="1:9">
      <c r="A7" s="56"/>
      <c r="B7" s="57"/>
      <c r="C7" s="58"/>
      <c r="D7" s="59"/>
      <c r="E7" s="60"/>
      <c r="F7" s="60"/>
      <c r="G7" s="6" t="s">
        <v>101</v>
      </c>
      <c r="H7" s="7">
        <v>5.26</v>
      </c>
      <c r="I7" s="8">
        <f t="shared" si="0"/>
        <v>5.26</v>
      </c>
    </row>
    <row r="8" spans="1:9">
      <c r="A8" s="56"/>
      <c r="B8" s="57"/>
      <c r="C8" s="58"/>
      <c r="D8" s="59"/>
      <c r="E8" s="60"/>
      <c r="F8" s="60"/>
      <c r="G8" s="6" t="s">
        <v>102</v>
      </c>
      <c r="H8" s="7">
        <v>5.4</v>
      </c>
      <c r="I8" s="8">
        <f t="shared" si="0"/>
        <v>5.4</v>
      </c>
    </row>
    <row r="9" spans="1:9">
      <c r="A9" s="56"/>
      <c r="B9" s="57"/>
      <c r="C9" s="58"/>
      <c r="D9" s="59"/>
      <c r="E9" s="60"/>
      <c r="F9" s="60"/>
      <c r="G9" s="6" t="s">
        <v>103</v>
      </c>
      <c r="H9" s="7">
        <v>5.5</v>
      </c>
      <c r="I9" s="8">
        <f t="shared" si="0"/>
        <v>5.5</v>
      </c>
    </row>
    <row r="10" spans="1:9">
      <c r="A10" s="56"/>
      <c r="B10" s="57"/>
      <c r="C10" s="58"/>
      <c r="D10" s="59"/>
      <c r="E10" s="60"/>
      <c r="F10" s="60"/>
      <c r="G10" s="6" t="s">
        <v>104</v>
      </c>
      <c r="H10" s="7">
        <v>6</v>
      </c>
      <c r="I10" s="8" t="str">
        <f t="shared" si="0"/>
        <v>Descartado</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f>IF(B20&lt;2,"N/A",(STDEV(H3:H17)))</f>
        <v>1.496471445004643</v>
      </c>
      <c r="B20" s="19">
        <f>COUNT(H3:H17)</f>
        <v>8</v>
      </c>
      <c r="C20" s="20">
        <f>IF(B20&lt;2,"N/A",(A20/D20))</f>
        <v>0.34166014726133404</v>
      </c>
      <c r="D20" s="21">
        <f>ROUND(AVERAGE(H3:H17),2)</f>
        <v>4.38</v>
      </c>
      <c r="E20" s="22">
        <f>IFERROR(ROUND(IF(B20&lt;2,"N/A",(IF(C20&lt;=25%,"N/A",AVERAGE(I3:I17)))),2),"N/A")</f>
        <v>4.1500000000000004</v>
      </c>
      <c r="F20" s="22">
        <f>ROUND(MEDIAN(H3:H17),2)</f>
        <v>5.13</v>
      </c>
      <c r="G20" s="23" t="str">
        <f>INDEX(G3:G17,MATCH(H20,H3:H17,0))</f>
        <v>ONLINE COMERCIO IMPORTACAO E EXPORTACAO EIRELI</v>
      </c>
      <c r="H20" s="24">
        <f>MIN(H3:H17)</f>
        <v>2.14</v>
      </c>
      <c r="I20" s="18"/>
    </row>
    <row r="21" spans="1:11">
      <c r="A21" s="25"/>
      <c r="B21" s="18"/>
      <c r="C21" s="26"/>
      <c r="D21" s="26"/>
      <c r="E21" s="26"/>
      <c r="F21" s="26"/>
      <c r="G21" s="18"/>
      <c r="H21" s="27"/>
      <c r="I21" s="28"/>
      <c r="J21" s="28"/>
      <c r="K21" s="28"/>
    </row>
    <row r="22" spans="1:11">
      <c r="B22" s="25"/>
      <c r="C22" s="25"/>
      <c r="D22" s="62"/>
      <c r="E22" s="62"/>
      <c r="F22" s="30"/>
      <c r="G22" s="31" t="s">
        <v>19</v>
      </c>
      <c r="H22" s="32">
        <f>IF(C20&lt;=25%,D20,MIN(E20:F20))</f>
        <v>4.1500000000000004</v>
      </c>
    </row>
    <row r="23" spans="1:11">
      <c r="B23" s="25"/>
      <c r="C23" s="25"/>
      <c r="D23" s="62"/>
      <c r="E23" s="62"/>
      <c r="F23" s="33"/>
      <c r="G23" s="4" t="s">
        <v>20</v>
      </c>
      <c r="H23" s="24">
        <f>ROUND(H22,2)*D3</f>
        <v>2490</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2" sqref="G12"/>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105</v>
      </c>
      <c r="B2" s="2" t="s">
        <v>2</v>
      </c>
      <c r="C2" s="2" t="s">
        <v>3</v>
      </c>
      <c r="D2" s="2" t="s">
        <v>4</v>
      </c>
      <c r="E2" s="3" t="s">
        <v>5</v>
      </c>
      <c r="F2" s="3" t="s">
        <v>6</v>
      </c>
      <c r="G2" s="2" t="s">
        <v>7</v>
      </c>
      <c r="H2" s="4" t="s">
        <v>8</v>
      </c>
      <c r="I2" s="5" t="s">
        <v>9</v>
      </c>
    </row>
    <row r="3" spans="1:9" ht="12.75" customHeight="1">
      <c r="A3" s="56"/>
      <c r="B3" s="57" t="s">
        <v>106</v>
      </c>
      <c r="C3" s="58" t="s">
        <v>10</v>
      </c>
      <c r="D3" s="59">
        <v>200</v>
      </c>
      <c r="E3" s="60">
        <f>IF(C20&lt;=25%,D20,MIN(E20:F20))</f>
        <v>7.87</v>
      </c>
      <c r="F3" s="60">
        <f>MIN(H3:H17)</f>
        <v>6.03</v>
      </c>
      <c r="G3" s="6" t="s">
        <v>107</v>
      </c>
      <c r="H3" s="7">
        <v>6.03</v>
      </c>
      <c r="I3" s="8">
        <f t="shared" ref="I3:I17" si="0">IF(H3="","",(IF($C$20&lt;25%,"N/A",IF(H3&lt;=($D$20+$A$20),H3,"Descartado"))))</f>
        <v>6.03</v>
      </c>
    </row>
    <row r="4" spans="1:9">
      <c r="A4" s="56"/>
      <c r="B4" s="57"/>
      <c r="C4" s="58"/>
      <c r="D4" s="59"/>
      <c r="E4" s="60"/>
      <c r="F4" s="60"/>
      <c r="G4" s="6" t="s">
        <v>93</v>
      </c>
      <c r="H4" s="7">
        <v>6.5</v>
      </c>
      <c r="I4" s="8">
        <f t="shared" si="0"/>
        <v>6.5</v>
      </c>
    </row>
    <row r="5" spans="1:9">
      <c r="A5" s="56"/>
      <c r="B5" s="57"/>
      <c r="C5" s="58"/>
      <c r="D5" s="59"/>
      <c r="E5" s="60"/>
      <c r="F5" s="60"/>
      <c r="G5" s="6" t="s">
        <v>94</v>
      </c>
      <c r="H5" s="7">
        <v>7.1</v>
      </c>
      <c r="I5" s="8">
        <f t="shared" si="0"/>
        <v>7.1</v>
      </c>
    </row>
    <row r="6" spans="1:9">
      <c r="A6" s="56"/>
      <c r="B6" s="57"/>
      <c r="C6" s="58"/>
      <c r="D6" s="59"/>
      <c r="E6" s="60"/>
      <c r="F6" s="60"/>
      <c r="G6" s="6" t="s">
        <v>108</v>
      </c>
      <c r="H6" s="7">
        <v>7.8</v>
      </c>
      <c r="I6" s="8">
        <f t="shared" si="0"/>
        <v>7.8</v>
      </c>
    </row>
    <row r="7" spans="1:9">
      <c r="A7" s="56"/>
      <c r="B7" s="57"/>
      <c r="C7" s="58"/>
      <c r="D7" s="59"/>
      <c r="E7" s="60"/>
      <c r="F7" s="60"/>
      <c r="G7" s="6" t="s">
        <v>109</v>
      </c>
      <c r="H7" s="7">
        <v>7.87</v>
      </c>
      <c r="I7" s="8">
        <f t="shared" si="0"/>
        <v>7.87</v>
      </c>
    </row>
    <row r="8" spans="1:9">
      <c r="A8" s="56"/>
      <c r="B8" s="57"/>
      <c r="C8" s="58"/>
      <c r="D8" s="59"/>
      <c r="E8" s="60"/>
      <c r="F8" s="60"/>
      <c r="G8" s="6" t="s">
        <v>110</v>
      </c>
      <c r="H8" s="7">
        <v>8.5</v>
      </c>
      <c r="I8" s="8">
        <f t="shared" si="0"/>
        <v>8.5</v>
      </c>
    </row>
    <row r="9" spans="1:9">
      <c r="A9" s="56"/>
      <c r="B9" s="57"/>
      <c r="C9" s="58"/>
      <c r="D9" s="59"/>
      <c r="E9" s="60"/>
      <c r="F9" s="60"/>
      <c r="G9" s="6" t="s">
        <v>104</v>
      </c>
      <c r="H9" s="7">
        <v>10.27</v>
      </c>
      <c r="I9" s="8">
        <f t="shared" si="0"/>
        <v>10.27</v>
      </c>
    </row>
    <row r="10" spans="1:9">
      <c r="A10" s="56"/>
      <c r="B10" s="57"/>
      <c r="C10" s="58"/>
      <c r="D10" s="59"/>
      <c r="E10" s="60"/>
      <c r="F10" s="60"/>
      <c r="G10" s="6" t="s">
        <v>111</v>
      </c>
      <c r="H10" s="7">
        <v>11.49</v>
      </c>
      <c r="I10" s="8">
        <f t="shared" si="0"/>
        <v>11.49</v>
      </c>
    </row>
    <row r="11" spans="1:9">
      <c r="A11" s="56"/>
      <c r="B11" s="57"/>
      <c r="C11" s="58"/>
      <c r="D11" s="59"/>
      <c r="E11" s="60"/>
      <c r="F11" s="60"/>
      <c r="G11" s="6" t="s">
        <v>112</v>
      </c>
      <c r="H11" s="7">
        <v>14.8</v>
      </c>
      <c r="I11" s="8" t="str">
        <f t="shared" si="0"/>
        <v>Descartado</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f>IF(B20&lt;2,"N/A",(STDEV(H3:H17)))</f>
        <v>2.8074741514591204</v>
      </c>
      <c r="B20" s="19">
        <f>COUNT(H3:H17)</f>
        <v>9</v>
      </c>
      <c r="C20" s="20">
        <f>IF(B20&lt;2,"N/A",(A20/D20))</f>
        <v>0.3143868030749295</v>
      </c>
      <c r="D20" s="21">
        <f>ROUND(AVERAGE(H3:H17),2)</f>
        <v>8.93</v>
      </c>
      <c r="E20" s="22">
        <f>IFERROR(ROUND(IF(B20&lt;2,"N/A",(IF(C20&lt;=25%,"N/A",AVERAGE(I3:I17)))),2),"N/A")</f>
        <v>8.1999999999999993</v>
      </c>
      <c r="F20" s="22">
        <f>ROUND(MEDIAN(H3:H17),2)</f>
        <v>7.87</v>
      </c>
      <c r="G20" s="23" t="str">
        <f>INDEX(G3:G17,MATCH(H20,H3:H17,0))</f>
        <v>SUPRY OFFICE DISTRIBUIDORA DE MATERIAIS E SERVICOS LTDA</v>
      </c>
      <c r="H20" s="24">
        <f>MIN(H3:H17)</f>
        <v>6.03</v>
      </c>
      <c r="I20" s="18"/>
    </row>
    <row r="21" spans="1:11">
      <c r="A21" s="25"/>
      <c r="B21" s="18"/>
      <c r="C21" s="26"/>
      <c r="D21" s="26"/>
      <c r="E21" s="26"/>
      <c r="F21" s="26"/>
      <c r="G21" s="18"/>
      <c r="H21" s="27"/>
      <c r="I21" s="28"/>
      <c r="J21" s="28"/>
      <c r="K21" s="28"/>
    </row>
    <row r="22" spans="1:11">
      <c r="B22" s="25"/>
      <c r="C22" s="25"/>
      <c r="D22" s="62"/>
      <c r="E22" s="62"/>
      <c r="F22" s="30"/>
      <c r="G22" s="31" t="s">
        <v>19</v>
      </c>
      <c r="H22" s="32">
        <f>IF(C20&lt;=25%,D20,MIN(E20:F20))</f>
        <v>7.87</v>
      </c>
    </row>
    <row r="23" spans="1:11">
      <c r="B23" s="25"/>
      <c r="C23" s="25"/>
      <c r="D23" s="62"/>
      <c r="E23" s="62"/>
      <c r="F23" s="33"/>
      <c r="G23" s="4" t="s">
        <v>20</v>
      </c>
      <c r="H23" s="24">
        <f>ROUND(H22,2)*D3</f>
        <v>1574</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2" sqref="G12"/>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113</v>
      </c>
      <c r="B2" s="2" t="s">
        <v>2</v>
      </c>
      <c r="C2" s="2" t="s">
        <v>3</v>
      </c>
      <c r="D2" s="2" t="s">
        <v>4</v>
      </c>
      <c r="E2" s="3" t="s">
        <v>5</v>
      </c>
      <c r="F2" s="3" t="s">
        <v>6</v>
      </c>
      <c r="G2" s="2" t="s">
        <v>7</v>
      </c>
      <c r="H2" s="4" t="s">
        <v>8</v>
      </c>
      <c r="I2" s="5" t="s">
        <v>9</v>
      </c>
    </row>
    <row r="3" spans="1:9" ht="12.75" customHeight="1">
      <c r="A3" s="56"/>
      <c r="B3" s="57" t="s">
        <v>114</v>
      </c>
      <c r="C3" s="58" t="s">
        <v>10</v>
      </c>
      <c r="D3" s="59">
        <v>200</v>
      </c>
      <c r="E3" s="60">
        <f>IF(C20&lt;=25%,D20,MIN(E20:F20))</f>
        <v>248.86</v>
      </c>
      <c r="F3" s="60">
        <f>MIN(H3:H17)</f>
        <v>219</v>
      </c>
      <c r="G3" s="6" t="s">
        <v>115</v>
      </c>
      <c r="H3" s="7">
        <v>219</v>
      </c>
      <c r="I3" s="8" t="str">
        <f t="shared" ref="I3:I17" si="0">IF(H3="","",(IF($C$20&lt;25%,"N/A",IF(H3&lt;=($D$20+$A$20),H3,"Descartado"))))</f>
        <v>N/A</v>
      </c>
    </row>
    <row r="4" spans="1:9">
      <c r="A4" s="56"/>
      <c r="B4" s="57"/>
      <c r="C4" s="58"/>
      <c r="D4" s="59"/>
      <c r="E4" s="60"/>
      <c r="F4" s="60"/>
      <c r="G4" s="6" t="s">
        <v>116</v>
      </c>
      <c r="H4" s="7">
        <v>234.3</v>
      </c>
      <c r="I4" s="8" t="str">
        <f t="shared" si="0"/>
        <v>N/A</v>
      </c>
    </row>
    <row r="5" spans="1:9">
      <c r="A5" s="56"/>
      <c r="B5" s="57"/>
      <c r="C5" s="58"/>
      <c r="D5" s="59"/>
      <c r="E5" s="60"/>
      <c r="F5" s="60"/>
      <c r="G5" s="6" t="s">
        <v>117</v>
      </c>
      <c r="H5" s="7">
        <v>264</v>
      </c>
      <c r="I5" s="8" t="str">
        <f t="shared" si="0"/>
        <v>N/A</v>
      </c>
    </row>
    <row r="6" spans="1:9">
      <c r="A6" s="56"/>
      <c r="B6" s="57"/>
      <c r="C6" s="58"/>
      <c r="D6" s="59"/>
      <c r="E6" s="60"/>
      <c r="F6" s="60"/>
      <c r="G6" s="6" t="s">
        <v>118</v>
      </c>
      <c r="H6" s="7">
        <v>278.14</v>
      </c>
      <c r="I6" s="8" t="str">
        <f t="shared" si="0"/>
        <v>N/A</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f>IF(B20&lt;2,"N/A",(STDEV(H3:H17)))</f>
        <v>27.019444849959438</v>
      </c>
      <c r="B20" s="19">
        <f>COUNT(H3:H17)</f>
        <v>4</v>
      </c>
      <c r="C20" s="20">
        <f>IF(B20&lt;2,"N/A",(A20/D20))</f>
        <v>0.10857287169476589</v>
      </c>
      <c r="D20" s="21">
        <f>ROUND(AVERAGE(H3:H17),2)</f>
        <v>248.86</v>
      </c>
      <c r="E20" s="22" t="str">
        <f>IFERROR(ROUND(IF(B20&lt;2,"N/A",(IF(C20&lt;=25%,"N/A",AVERAGE(I3:I17)))),2),"N/A")</f>
        <v>N/A</v>
      </c>
      <c r="F20" s="22">
        <f>ROUND(MEDIAN(H3:H17),2)</f>
        <v>249.15</v>
      </c>
      <c r="G20" s="23" t="str">
        <f>INDEX(G3:G17,MATCH(H20,H3:H17,0))</f>
        <v>BRAZIL IT SOLUCOES EM INFORMATICA LTDA</v>
      </c>
      <c r="H20" s="24">
        <f>MIN(H3:H17)</f>
        <v>219</v>
      </c>
      <c r="I20" s="18"/>
    </row>
    <row r="21" spans="1:11">
      <c r="A21" s="25"/>
      <c r="B21" s="18"/>
      <c r="C21" s="26"/>
      <c r="D21" s="26"/>
      <c r="E21" s="26"/>
      <c r="F21" s="26"/>
      <c r="G21" s="18"/>
      <c r="H21" s="27"/>
      <c r="I21" s="28"/>
      <c r="J21" s="28"/>
      <c r="K21" s="28"/>
    </row>
    <row r="22" spans="1:11">
      <c r="B22" s="25"/>
      <c r="C22" s="25"/>
      <c r="D22" s="62"/>
      <c r="E22" s="62"/>
      <c r="F22" s="30"/>
      <c r="G22" s="31" t="s">
        <v>19</v>
      </c>
      <c r="H22" s="32">
        <f>IF(C20&lt;=25%,D20,MIN(E20:F20))</f>
        <v>248.86</v>
      </c>
    </row>
    <row r="23" spans="1:11">
      <c r="B23" s="25"/>
      <c r="C23" s="25"/>
      <c r="D23" s="62"/>
      <c r="E23" s="62"/>
      <c r="F23" s="33"/>
      <c r="G23" s="4" t="s">
        <v>20</v>
      </c>
      <c r="H23" s="24">
        <f>ROUND(H22,2)*D3</f>
        <v>49772</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D18" sqref="D18"/>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119</v>
      </c>
      <c r="B2" s="2" t="s">
        <v>2</v>
      </c>
      <c r="C2" s="2" t="s">
        <v>3</v>
      </c>
      <c r="D2" s="2" t="s">
        <v>4</v>
      </c>
      <c r="E2" s="3" t="s">
        <v>5</v>
      </c>
      <c r="F2" s="3" t="s">
        <v>6</v>
      </c>
      <c r="G2" s="2" t="s">
        <v>7</v>
      </c>
      <c r="H2" s="4" t="s">
        <v>8</v>
      </c>
      <c r="I2" s="5" t="s">
        <v>9</v>
      </c>
    </row>
    <row r="3" spans="1:9" ht="12.75" customHeight="1">
      <c r="A3" s="56"/>
      <c r="B3" s="57"/>
      <c r="C3" s="58" t="s">
        <v>10</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62"/>
      <c r="E22" s="62"/>
      <c r="F22" s="30"/>
      <c r="G22" s="31" t="s">
        <v>19</v>
      </c>
      <c r="H22" s="32" t="e">
        <f>IF(C20&lt;=25%,D20,MIN(E20:F20))</f>
        <v>#NUM!</v>
      </c>
    </row>
    <row r="23" spans="1:11">
      <c r="B23" s="25"/>
      <c r="C23" s="25"/>
      <c r="D23" s="62"/>
      <c r="E23" s="62"/>
      <c r="F23" s="33"/>
      <c r="G23" s="4" t="s">
        <v>20</v>
      </c>
      <c r="H23" s="24" t="e">
        <f>ROUND(H22,2)*D3</f>
        <v>#NUM!</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120</v>
      </c>
      <c r="B2" s="2" t="s">
        <v>2</v>
      </c>
      <c r="C2" s="2" t="s">
        <v>3</v>
      </c>
      <c r="D2" s="2" t="s">
        <v>4</v>
      </c>
      <c r="E2" s="3" t="s">
        <v>5</v>
      </c>
      <c r="F2" s="3" t="s">
        <v>6</v>
      </c>
      <c r="G2" s="2" t="s">
        <v>7</v>
      </c>
      <c r="H2" s="4" t="s">
        <v>8</v>
      </c>
      <c r="I2" s="5" t="s">
        <v>9</v>
      </c>
    </row>
    <row r="3" spans="1:9" ht="12.75" customHeight="1">
      <c r="A3" s="56"/>
      <c r="B3" s="57"/>
      <c r="C3" s="58" t="s">
        <v>10</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62"/>
      <c r="E22" s="62"/>
      <c r="F22" s="30"/>
      <c r="G22" s="31" t="s">
        <v>19</v>
      </c>
      <c r="H22" s="32" t="e">
        <f>IF(C20&lt;=25%,D20,MIN(E20:F20))</f>
        <v>#NUM!</v>
      </c>
    </row>
    <row r="23" spans="1:11">
      <c r="B23" s="25"/>
      <c r="C23" s="25"/>
      <c r="D23" s="62"/>
      <c r="E23" s="62"/>
      <c r="F23" s="33"/>
      <c r="G23" s="4" t="s">
        <v>20</v>
      </c>
      <c r="H23" s="24" t="e">
        <f>ROUND(H22,2)*D3</f>
        <v>#NUM!</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121</v>
      </c>
      <c r="B2" s="2" t="s">
        <v>2</v>
      </c>
      <c r="C2" s="2" t="s">
        <v>3</v>
      </c>
      <c r="D2" s="2" t="s">
        <v>4</v>
      </c>
      <c r="E2" s="3" t="s">
        <v>5</v>
      </c>
      <c r="F2" s="3" t="s">
        <v>6</v>
      </c>
      <c r="G2" s="2" t="s">
        <v>7</v>
      </c>
      <c r="H2" s="4" t="s">
        <v>8</v>
      </c>
      <c r="I2" s="5" t="s">
        <v>9</v>
      </c>
    </row>
    <row r="3" spans="1:9" ht="12.75" customHeight="1">
      <c r="A3" s="56"/>
      <c r="B3" s="57"/>
      <c r="C3" s="58" t="s">
        <v>10</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62"/>
      <c r="E22" s="62"/>
      <c r="F22" s="30"/>
      <c r="G22" s="31" t="s">
        <v>19</v>
      </c>
      <c r="H22" s="32" t="e">
        <f>IF(C20&lt;=25%,D20,MIN(E20:F20))</f>
        <v>#NUM!</v>
      </c>
    </row>
    <row r="23" spans="1:11">
      <c r="B23" s="25"/>
      <c r="C23" s="25"/>
      <c r="D23" s="62"/>
      <c r="E23" s="62"/>
      <c r="F23" s="33"/>
      <c r="G23" s="4" t="s">
        <v>20</v>
      </c>
      <c r="H23" s="24" t="e">
        <f>ROUND(H22,2)*D3</f>
        <v>#NUM!</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122</v>
      </c>
      <c r="B2" s="2" t="s">
        <v>2</v>
      </c>
      <c r="C2" s="2" t="s">
        <v>3</v>
      </c>
      <c r="D2" s="2" t="s">
        <v>4</v>
      </c>
      <c r="E2" s="3" t="s">
        <v>5</v>
      </c>
      <c r="F2" s="3" t="s">
        <v>6</v>
      </c>
      <c r="G2" s="2" t="s">
        <v>7</v>
      </c>
      <c r="H2" s="4" t="s">
        <v>8</v>
      </c>
      <c r="I2" s="5" t="s">
        <v>9</v>
      </c>
    </row>
    <row r="3" spans="1:9" ht="12.75" customHeight="1">
      <c r="A3" s="56"/>
      <c r="B3" s="57"/>
      <c r="C3" s="58" t="s">
        <v>10</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62"/>
      <c r="E22" s="62"/>
      <c r="F22" s="30"/>
      <c r="G22" s="31" t="s">
        <v>19</v>
      </c>
      <c r="H22" s="32" t="e">
        <f>IF(C20&lt;=25%,D20,MIN(E20:F20))</f>
        <v>#NUM!</v>
      </c>
    </row>
    <row r="23" spans="1:11">
      <c r="B23" s="25"/>
      <c r="C23" s="25"/>
      <c r="D23" s="62"/>
      <c r="E23" s="62"/>
      <c r="F23" s="33"/>
      <c r="G23" s="4" t="s">
        <v>20</v>
      </c>
      <c r="H23" s="24" t="e">
        <f>ROUND(H22,2)*D3</f>
        <v>#NUM!</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123</v>
      </c>
      <c r="B2" s="2" t="s">
        <v>2</v>
      </c>
      <c r="C2" s="2" t="s">
        <v>3</v>
      </c>
      <c r="D2" s="2" t="s">
        <v>4</v>
      </c>
      <c r="E2" s="3" t="s">
        <v>5</v>
      </c>
      <c r="F2" s="3" t="s">
        <v>6</v>
      </c>
      <c r="G2" s="2" t="s">
        <v>7</v>
      </c>
      <c r="H2" s="4" t="s">
        <v>8</v>
      </c>
      <c r="I2" s="5" t="s">
        <v>9</v>
      </c>
    </row>
    <row r="3" spans="1:9" ht="12.75" customHeight="1">
      <c r="A3" s="56"/>
      <c r="B3" s="57"/>
      <c r="C3" s="58" t="s">
        <v>10</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62"/>
      <c r="E22" s="62"/>
      <c r="F22" s="30"/>
      <c r="G22" s="31" t="s">
        <v>19</v>
      </c>
      <c r="H22" s="32" t="e">
        <f>IF(C20&lt;=25%,D20,MIN(E20:F20))</f>
        <v>#NUM!</v>
      </c>
    </row>
    <row r="23" spans="1:11">
      <c r="B23" s="25"/>
      <c r="C23" s="25"/>
      <c r="D23" s="62"/>
      <c r="E23" s="62"/>
      <c r="F23" s="33"/>
      <c r="G23" s="4" t="s">
        <v>20</v>
      </c>
      <c r="H23" s="24" t="e">
        <f>ROUND(H22,2)*D3</f>
        <v>#NUM!</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124</v>
      </c>
      <c r="B2" s="2" t="s">
        <v>2</v>
      </c>
      <c r="C2" s="2" t="s">
        <v>3</v>
      </c>
      <c r="D2" s="2" t="s">
        <v>4</v>
      </c>
      <c r="E2" s="3" t="s">
        <v>5</v>
      </c>
      <c r="F2" s="3" t="s">
        <v>6</v>
      </c>
      <c r="G2" s="2" t="s">
        <v>7</v>
      </c>
      <c r="H2" s="4" t="s">
        <v>8</v>
      </c>
      <c r="I2" s="5" t="s">
        <v>9</v>
      </c>
    </row>
    <row r="3" spans="1:9" ht="12.75" customHeight="1">
      <c r="A3" s="56"/>
      <c r="B3" s="57"/>
      <c r="C3" s="58" t="s">
        <v>10</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62"/>
      <c r="E22" s="62"/>
      <c r="F22" s="30"/>
      <c r="G22" s="31" t="s">
        <v>19</v>
      </c>
      <c r="H22" s="32" t="e">
        <f>IF(C20&lt;=25%,D20,MIN(E20:F20))</f>
        <v>#NUM!</v>
      </c>
    </row>
    <row r="23" spans="1:11">
      <c r="B23" s="25"/>
      <c r="C23" s="25"/>
      <c r="D23" s="62"/>
      <c r="E23" s="62"/>
      <c r="F23" s="33"/>
      <c r="G23" s="4" t="s">
        <v>20</v>
      </c>
      <c r="H23" s="24" t="e">
        <f>ROUND(H22,2)*D3</f>
        <v>#NUM!</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125</v>
      </c>
      <c r="B2" s="2" t="s">
        <v>2</v>
      </c>
      <c r="C2" s="2" t="s">
        <v>3</v>
      </c>
      <c r="D2" s="2" t="s">
        <v>4</v>
      </c>
      <c r="E2" s="3" t="s">
        <v>5</v>
      </c>
      <c r="F2" s="3" t="s">
        <v>6</v>
      </c>
      <c r="G2" s="2" t="s">
        <v>7</v>
      </c>
      <c r="H2" s="4" t="s">
        <v>8</v>
      </c>
      <c r="I2" s="5" t="s">
        <v>9</v>
      </c>
    </row>
    <row r="3" spans="1:9" ht="12.75" customHeight="1">
      <c r="A3" s="56"/>
      <c r="B3" s="57"/>
      <c r="C3" s="58" t="s">
        <v>10</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62"/>
      <c r="E22" s="62"/>
      <c r="F22" s="30"/>
      <c r="G22" s="31" t="s">
        <v>19</v>
      </c>
      <c r="H22" s="32" t="e">
        <f>IF(C20&lt;=25%,D20,MIN(E20:F20))</f>
        <v>#NUM!</v>
      </c>
    </row>
    <row r="23" spans="1:11">
      <c r="B23" s="25"/>
      <c r="C23" s="25"/>
      <c r="D23" s="62"/>
      <c r="E23" s="62"/>
      <c r="F23" s="33"/>
      <c r="G23" s="4" t="s">
        <v>20</v>
      </c>
      <c r="H23" s="24" t="e">
        <f>ROUND(H22,2)*D3</f>
        <v>#NUM!</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O6" sqref="O6"/>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31</v>
      </c>
      <c r="B2" s="2" t="s">
        <v>2</v>
      </c>
      <c r="C2" s="2" t="s">
        <v>3</v>
      </c>
      <c r="D2" s="2" t="s">
        <v>4</v>
      </c>
      <c r="E2" s="3" t="s">
        <v>5</v>
      </c>
      <c r="F2" s="3" t="s">
        <v>6</v>
      </c>
      <c r="G2" s="2" t="s">
        <v>7</v>
      </c>
      <c r="H2" s="4" t="s">
        <v>8</v>
      </c>
      <c r="I2" s="5" t="s">
        <v>9</v>
      </c>
    </row>
    <row r="3" spans="1:9" ht="12.75" customHeight="1">
      <c r="A3" s="56"/>
      <c r="B3" s="57" t="s">
        <v>161</v>
      </c>
      <c r="C3" s="58" t="s">
        <v>3</v>
      </c>
      <c r="D3" s="59">
        <v>15</v>
      </c>
      <c r="E3" s="60">
        <f>IF(C20&lt;=25%,D20,MIN(E20:F20))</f>
        <v>34</v>
      </c>
      <c r="F3" s="60">
        <f>MIN(H3:H17)</f>
        <v>19.55</v>
      </c>
      <c r="G3" s="6" t="s">
        <v>167</v>
      </c>
      <c r="H3" s="7">
        <v>50</v>
      </c>
      <c r="I3" s="8">
        <f t="shared" ref="I3:I17" si="0">IF(H3="","",(IF($C$20&lt;25%,"N/A",IF(H3&lt;=($D$20+$A$20),H3,"Descartado"))))</f>
        <v>50</v>
      </c>
    </row>
    <row r="4" spans="1:9">
      <c r="A4" s="56"/>
      <c r="B4" s="57"/>
      <c r="C4" s="58"/>
      <c r="D4" s="59"/>
      <c r="E4" s="60"/>
      <c r="F4" s="60"/>
      <c r="G4" s="6" t="s">
        <v>168</v>
      </c>
      <c r="H4" s="7">
        <v>54</v>
      </c>
      <c r="I4" s="8">
        <f t="shared" si="0"/>
        <v>54</v>
      </c>
    </row>
    <row r="5" spans="1:9">
      <c r="A5" s="56"/>
      <c r="B5" s="57"/>
      <c r="C5" s="58"/>
      <c r="D5" s="59"/>
      <c r="E5" s="60"/>
      <c r="F5" s="60"/>
      <c r="G5" s="6" t="s">
        <v>169</v>
      </c>
      <c r="H5" s="7">
        <v>50.5</v>
      </c>
      <c r="I5" s="8">
        <f t="shared" si="0"/>
        <v>50.5</v>
      </c>
    </row>
    <row r="6" spans="1:9">
      <c r="A6" s="56"/>
      <c r="B6" s="57"/>
      <c r="C6" s="58"/>
      <c r="D6" s="59"/>
      <c r="E6" s="60"/>
      <c r="F6" s="60"/>
      <c r="G6" s="6" t="s">
        <v>170</v>
      </c>
      <c r="H6" s="7">
        <v>64</v>
      </c>
      <c r="I6" s="8" t="str">
        <f t="shared" si="0"/>
        <v>Descartado</v>
      </c>
    </row>
    <row r="7" spans="1:9">
      <c r="A7" s="56"/>
      <c r="B7" s="57"/>
      <c r="C7" s="58"/>
      <c r="D7" s="59"/>
      <c r="E7" s="60"/>
      <c r="F7" s="60"/>
      <c r="G7" s="6" t="s">
        <v>232</v>
      </c>
      <c r="H7" s="7">
        <v>19.55</v>
      </c>
      <c r="I7" s="8">
        <f t="shared" si="0"/>
        <v>19.55</v>
      </c>
    </row>
    <row r="8" spans="1:9">
      <c r="A8" s="56"/>
      <c r="B8" s="57"/>
      <c r="C8" s="58"/>
      <c r="D8" s="59"/>
      <c r="E8" s="60"/>
      <c r="F8" s="60"/>
      <c r="G8" s="6" t="s">
        <v>171</v>
      </c>
      <c r="H8" s="7">
        <v>19.600000000000001</v>
      </c>
      <c r="I8" s="8">
        <f t="shared" si="0"/>
        <v>19.600000000000001</v>
      </c>
    </row>
    <row r="9" spans="1:9">
      <c r="A9" s="56"/>
      <c r="B9" s="57"/>
      <c r="C9" s="58"/>
      <c r="D9" s="59"/>
      <c r="E9" s="60"/>
      <c r="F9" s="60"/>
      <c r="G9" s="6" t="s">
        <v>172</v>
      </c>
      <c r="H9" s="7">
        <v>21.66</v>
      </c>
      <c r="I9" s="8">
        <f t="shared" si="0"/>
        <v>21.66</v>
      </c>
    </row>
    <row r="10" spans="1:9">
      <c r="A10" s="56"/>
      <c r="B10" s="57"/>
      <c r="C10" s="58"/>
      <c r="D10" s="59"/>
      <c r="E10" s="60"/>
      <c r="F10" s="60"/>
      <c r="G10" s="6" t="s">
        <v>173</v>
      </c>
      <c r="H10" s="7">
        <v>22.7</v>
      </c>
      <c r="I10" s="8">
        <f t="shared" si="0"/>
        <v>22.7</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f>IF(B20&lt;2,"N/A",(STDEV(H3:H17)))</f>
        <v>18.561877550891371</v>
      </c>
      <c r="B20" s="19">
        <f>COUNT(H3:H17)</f>
        <v>8</v>
      </c>
      <c r="C20" s="20">
        <f>IF(B20&lt;2,"N/A",(A20/D20))</f>
        <v>0.49170536558652639</v>
      </c>
      <c r="D20" s="21">
        <f>ROUND(AVERAGE(H3:H17),2)</f>
        <v>37.75</v>
      </c>
      <c r="E20" s="22">
        <f>IFERROR(ROUND(IF(B20&lt;2,"N/A",(IF(C20&lt;=25%,"N/A",AVERAGE(I3:I17)))),2),"N/A")</f>
        <v>34</v>
      </c>
      <c r="F20" s="22">
        <f>ROUND(MEDIAN(H3:H17),2)</f>
        <v>36.35</v>
      </c>
      <c r="G20" s="23" t="str">
        <f>INDEX(G3:G17,MATCH(H20,H3:H17,0))</f>
        <v>D.T.S INDUST-  PE07/2022 ATUALIZADO</v>
      </c>
      <c r="H20" s="24">
        <f>MIN(H3:H17)</f>
        <v>19.55</v>
      </c>
      <c r="I20" s="18"/>
    </row>
    <row r="21" spans="1:11">
      <c r="A21" s="25"/>
      <c r="B21" s="18"/>
      <c r="C21" s="26"/>
      <c r="D21" s="26"/>
      <c r="E21" s="26"/>
      <c r="F21" s="26"/>
      <c r="G21" s="18"/>
      <c r="H21" s="27"/>
      <c r="I21" s="28"/>
      <c r="J21" s="28"/>
      <c r="K21" s="28"/>
    </row>
    <row r="22" spans="1:11">
      <c r="B22" s="25"/>
      <c r="C22" s="25"/>
      <c r="D22" s="62"/>
      <c r="E22" s="62"/>
      <c r="F22" s="30"/>
      <c r="G22" s="31" t="s">
        <v>19</v>
      </c>
      <c r="H22" s="32">
        <f>IF(C20&lt;=25%,D20,MIN(E20:F20))</f>
        <v>34</v>
      </c>
    </row>
    <row r="23" spans="1:11">
      <c r="B23" s="25"/>
      <c r="C23" s="25"/>
      <c r="D23" s="62"/>
      <c r="E23" s="62"/>
      <c r="F23" s="33"/>
      <c r="G23" s="4" t="s">
        <v>20</v>
      </c>
      <c r="H23" s="24">
        <f>ROUND(H22,2)*D3</f>
        <v>510</v>
      </c>
    </row>
    <row r="24" spans="1:11">
      <c r="B24" s="29"/>
      <c r="C24" s="29"/>
      <c r="D24" s="18"/>
      <c r="E24" s="18"/>
      <c r="F24" s="54"/>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126</v>
      </c>
      <c r="B2" s="2" t="s">
        <v>2</v>
      </c>
      <c r="C2" s="2" t="s">
        <v>3</v>
      </c>
      <c r="D2" s="2" t="s">
        <v>4</v>
      </c>
      <c r="E2" s="3" t="s">
        <v>5</v>
      </c>
      <c r="F2" s="3" t="s">
        <v>6</v>
      </c>
      <c r="G2" s="2" t="s">
        <v>7</v>
      </c>
      <c r="H2" s="4" t="s">
        <v>8</v>
      </c>
      <c r="I2" s="5" t="s">
        <v>9</v>
      </c>
    </row>
    <row r="3" spans="1:9" ht="12.75" customHeight="1">
      <c r="A3" s="56"/>
      <c r="B3" s="57"/>
      <c r="C3" s="58" t="s">
        <v>10</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62"/>
      <c r="E22" s="62"/>
      <c r="F22" s="30"/>
      <c r="G22" s="31" t="s">
        <v>19</v>
      </c>
      <c r="H22" s="32" t="e">
        <f>IF(C20&lt;=25%,D20,MIN(E20:F20))</f>
        <v>#NUM!</v>
      </c>
    </row>
    <row r="23" spans="1:11">
      <c r="B23" s="25"/>
      <c r="C23" s="25"/>
      <c r="D23" s="62"/>
      <c r="E23" s="62"/>
      <c r="F23" s="33"/>
      <c r="G23" s="4" t="s">
        <v>20</v>
      </c>
      <c r="H23" s="24" t="e">
        <f>ROUND(H22,2)*D3</f>
        <v>#NUM!</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127</v>
      </c>
      <c r="B2" s="2" t="s">
        <v>2</v>
      </c>
      <c r="C2" s="2" t="s">
        <v>3</v>
      </c>
      <c r="D2" s="2" t="s">
        <v>4</v>
      </c>
      <c r="E2" s="3" t="s">
        <v>5</v>
      </c>
      <c r="F2" s="3" t="s">
        <v>6</v>
      </c>
      <c r="G2" s="2" t="s">
        <v>7</v>
      </c>
      <c r="H2" s="4" t="s">
        <v>8</v>
      </c>
      <c r="I2" s="5" t="s">
        <v>9</v>
      </c>
    </row>
    <row r="3" spans="1:9" ht="12.75" customHeight="1">
      <c r="A3" s="56"/>
      <c r="B3" s="57"/>
      <c r="C3" s="58" t="s">
        <v>10</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62"/>
      <c r="E22" s="62"/>
      <c r="F22" s="30"/>
      <c r="G22" s="31" t="s">
        <v>19</v>
      </c>
      <c r="H22" s="32" t="e">
        <f>IF(C20&lt;=25%,D20,MIN(E20:F20))</f>
        <v>#NUM!</v>
      </c>
    </row>
    <row r="23" spans="1:11">
      <c r="B23" s="25"/>
      <c r="C23" s="25"/>
      <c r="D23" s="62"/>
      <c r="E23" s="62"/>
      <c r="F23" s="33"/>
      <c r="G23" s="4" t="s">
        <v>20</v>
      </c>
      <c r="H23" s="24" t="e">
        <f>ROUND(H22,2)*D3</f>
        <v>#NUM!</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128</v>
      </c>
      <c r="B2" s="2" t="s">
        <v>2</v>
      </c>
      <c r="C2" s="2" t="s">
        <v>3</v>
      </c>
      <c r="D2" s="2" t="s">
        <v>4</v>
      </c>
      <c r="E2" s="3" t="s">
        <v>5</v>
      </c>
      <c r="F2" s="3" t="s">
        <v>6</v>
      </c>
      <c r="G2" s="2" t="s">
        <v>7</v>
      </c>
      <c r="H2" s="4" t="s">
        <v>8</v>
      </c>
      <c r="I2" s="5" t="s">
        <v>9</v>
      </c>
    </row>
    <row r="3" spans="1:9" ht="12.75" customHeight="1">
      <c r="A3" s="56"/>
      <c r="B3" s="57"/>
      <c r="C3" s="58" t="s">
        <v>10</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62"/>
      <c r="E22" s="62"/>
      <c r="F22" s="30"/>
      <c r="G22" s="31" t="s">
        <v>19</v>
      </c>
      <c r="H22" s="32" t="e">
        <f>IF(C20&lt;=25%,D20,MIN(E20:F20))</f>
        <v>#NUM!</v>
      </c>
    </row>
    <row r="23" spans="1:11">
      <c r="B23" s="25"/>
      <c r="C23" s="25"/>
      <c r="D23" s="62"/>
      <c r="E23" s="62"/>
      <c r="F23" s="33"/>
      <c r="G23" s="4" t="s">
        <v>20</v>
      </c>
      <c r="H23" s="24" t="e">
        <f>ROUND(H22,2)*D3</f>
        <v>#NUM!</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129</v>
      </c>
      <c r="B2" s="2" t="s">
        <v>2</v>
      </c>
      <c r="C2" s="2" t="s">
        <v>3</v>
      </c>
      <c r="D2" s="2" t="s">
        <v>4</v>
      </c>
      <c r="E2" s="3" t="s">
        <v>5</v>
      </c>
      <c r="F2" s="3" t="s">
        <v>6</v>
      </c>
      <c r="G2" s="2" t="s">
        <v>7</v>
      </c>
      <c r="H2" s="4" t="s">
        <v>8</v>
      </c>
      <c r="I2" s="5" t="s">
        <v>9</v>
      </c>
    </row>
    <row r="3" spans="1:9" ht="12.75" customHeight="1">
      <c r="A3" s="56"/>
      <c r="B3" s="57"/>
      <c r="C3" s="58" t="s">
        <v>10</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62"/>
      <c r="E22" s="62"/>
      <c r="F22" s="30"/>
      <c r="G22" s="31" t="s">
        <v>19</v>
      </c>
      <c r="H22" s="32" t="e">
        <f>IF(C20&lt;=25%,D20,MIN(E20:F20))</f>
        <v>#NUM!</v>
      </c>
    </row>
    <row r="23" spans="1:11">
      <c r="B23" s="25"/>
      <c r="C23" s="25"/>
      <c r="D23" s="62"/>
      <c r="E23" s="62"/>
      <c r="F23" s="33"/>
      <c r="G23" s="4" t="s">
        <v>20</v>
      </c>
      <c r="H23" s="24" t="e">
        <f>ROUND(H22,2)*D3</f>
        <v>#NUM!</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32"/>
  <sheetViews>
    <sheetView tabSelected="1" view="pageBreakPreview" topLeftCell="B28" zoomScale="115" zoomScaleNormal="100" zoomScaleSheetLayoutView="115" workbookViewId="0">
      <selection activeCell="G6" sqref="G6"/>
    </sheetView>
  </sheetViews>
  <sheetFormatPr defaultColWidth="9.28515625" defaultRowHeight="12.75"/>
  <cols>
    <col min="1" max="1" width="9.140625" style="35" customWidth="1"/>
    <col min="2" max="2" width="86.85546875" style="35" customWidth="1"/>
    <col min="3" max="5" width="13.28515625" style="35" customWidth="1"/>
    <col min="6" max="6" width="17.28515625" style="35" customWidth="1"/>
    <col min="7" max="13" width="9.140625" style="36" customWidth="1"/>
    <col min="14" max="63" width="9.140625" style="35" customWidth="1"/>
    <col min="1023" max="1024" width="11.5703125" customWidth="1"/>
  </cols>
  <sheetData>
    <row r="1" spans="1:6" ht="12.75" customHeight="1">
      <c r="A1" s="37"/>
      <c r="B1" s="38"/>
      <c r="C1" s="39"/>
      <c r="D1" s="39"/>
      <c r="E1" s="39"/>
      <c r="F1" s="39"/>
    </row>
    <row r="2" spans="1:6" ht="12.75" customHeight="1">
      <c r="A2" s="37"/>
      <c r="B2" s="38"/>
      <c r="C2" s="39"/>
      <c r="D2" s="39"/>
      <c r="E2" s="39"/>
      <c r="F2" s="39"/>
    </row>
    <row r="3" spans="1:6" ht="12.75" customHeight="1">
      <c r="A3" s="37"/>
      <c r="B3" s="38"/>
      <c r="C3" s="39"/>
      <c r="D3" s="39"/>
      <c r="E3" s="39"/>
      <c r="F3" s="39"/>
    </row>
    <row r="4" spans="1:6" ht="12.75" customHeight="1">
      <c r="A4" s="37"/>
      <c r="B4" s="38"/>
      <c r="C4" s="39"/>
      <c r="D4" s="39"/>
      <c r="E4" s="39"/>
      <c r="F4" s="39"/>
    </row>
    <row r="5" spans="1:6" ht="12.75" customHeight="1">
      <c r="A5" s="68"/>
      <c r="B5" s="68"/>
      <c r="C5" s="68"/>
      <c r="D5" s="68"/>
      <c r="E5" s="68"/>
      <c r="F5" s="68"/>
    </row>
    <row r="6" spans="1:6" ht="12.75" customHeight="1">
      <c r="A6" s="68"/>
      <c r="B6" s="68"/>
      <c r="C6" s="68"/>
      <c r="D6" s="68"/>
      <c r="E6" s="68"/>
      <c r="F6" s="68"/>
    </row>
    <row r="7" spans="1:6" ht="12.75" customHeight="1">
      <c r="A7" s="40"/>
      <c r="B7" s="41"/>
      <c r="C7" s="42"/>
      <c r="D7" s="42"/>
      <c r="E7" s="42"/>
      <c r="F7" s="42"/>
    </row>
    <row r="8" spans="1:6" ht="15.75" customHeight="1">
      <c r="A8" s="69" t="s">
        <v>130</v>
      </c>
      <c r="B8" s="69"/>
      <c r="C8" s="69"/>
      <c r="D8" s="69"/>
      <c r="E8" s="69"/>
      <c r="F8" s="69"/>
    </row>
    <row r="9" spans="1:6" ht="25.5">
      <c r="A9" s="43" t="s">
        <v>131</v>
      </c>
      <c r="B9" s="43" t="s">
        <v>132</v>
      </c>
      <c r="C9" s="43" t="s">
        <v>133</v>
      </c>
      <c r="D9" s="43" t="s">
        <v>134</v>
      </c>
      <c r="E9" s="43" t="s">
        <v>135</v>
      </c>
      <c r="F9" s="43" t="s">
        <v>136</v>
      </c>
    </row>
    <row r="10" spans="1:6" ht="253.5" customHeight="1">
      <c r="A10" s="44">
        <v>1</v>
      </c>
      <c r="B10" s="45" t="str">
        <f>Item1!B3</f>
        <v>Calça tática operacional -Calça operacional com as seguintes
características:
a) cor desert ou areia;
b) tecido ripstop;
c) composição de 66% poliéster e 34% algodão; 
d) costuras duplas;
e) reforço duplo entre as pernas e os joelhos;
f) cós medindo 4 cm de altura, fechado por botão e com 8 passantes de cinto (com 8 cm de abertura e 4,5 cm de largura);
g) zíper em poliéster antiferrugem com deslizamento prático;
h) com oito bolsos, sendo:
h.1) dois bolsos frontais tipo faca;
h.2) dois bolsos traseiros com tampa e fechamento de velcro;
h.3) dois bolsos tipo cargo nas laterais externas na altura das coxas, com tampa e fechamento em velcro, medindo, de altura e de largura, entre 18 e 20 cm, respectivamente;
h.4) um bolso embutido na frente do lado direito com forro;
h.5) um bolso fole na parte dianteira do lado esquerdo;
i) etiquetas “CGC” do fabricante em designação de material utilizado, qualidade do tecido ou material, numeração e instruções de manutenção e lavagem.</v>
      </c>
      <c r="C10" s="44" t="str">
        <f>Item1!C3</f>
        <v>UNIDADE</v>
      </c>
      <c r="D10" s="44">
        <f>Item1!D3</f>
        <v>30</v>
      </c>
      <c r="E10" s="46">
        <f>Item1!E3</f>
        <v>122.44</v>
      </c>
      <c r="F10" s="46">
        <f t="shared" ref="F10:F31" si="0">(ROUND(E10,2)*D10)</f>
        <v>3673.2</v>
      </c>
    </row>
    <row r="11" spans="1:6" ht="267.75">
      <c r="A11" s="44">
        <v>2</v>
      </c>
      <c r="B11" s="45" t="str">
        <f>Item2!B3</f>
        <v xml:space="preserve">Camisa operacional gola polo -  Camisa polo confeccionada em malha piquet liso, 58% algodão, 34% poliáster e 8% elastano, gramatura 2012 g/m2, na cor preta. Gola canelada de algodão com elastano, com 75 mm de largura. Deverá ser aplicado reforço da mesma matéria-prima, para efeito
de acabamento. Abertura do peitilho com 150 mm frontal do lado direito, com transpasse de 35 mm do mesmo lado. Abotoamento com dois botões de quatro furos, no tamanho de 10 mm de diâmetro, com casas de 12 mm, no sentido vertical. O botão deve ter as faces polidas e levemente abauladas, com depressão central, contendo quatro furos. Composição: 100% poliáster, de consistência dura e indeformável pelo calor. Manga curta comum, com ribana 25mm, barra em abertura “V” nas laterais;
distintivo funcional descrito no artigo 3o, inciso II, nas cores originais do distintivo, logo abaixo, no peito esquerdo, medindo 8 cm de altura por 6 cm de largura, obedecendo a distância de 19 cm da base do pescoço A identificação individual seguido do tipo sanguíneo no peito direito, com letras maiúsculas fonte Arial black com altura da letra de 1,2 cm, na cor cinza (PANTONE P173-1C), obedecendo à distância de 19 cm
da base do pescoço, para seguir pantone serigráfico (silk screen), bandeira do Brasil/Estado, nas cores originais medindo 5 x 7 cm, localizada no centro da manga
esquerda, em silk screen e a inscrição da sigla do órgão do poder judiciário no centro da manga direita, como exemplo "CJF; TRF2; SJRJ..." na cor cinza (PANTONE P173-1C), com letras fonte Arial black, maiúsculas, altura da letra de 1,3 cm, com espaçamento entre as palavras de 0,5 cm, para seguir pantone serigráfico (silk screen). Inscrição "POLÍCIA JUDICIAL" em silk screen, conforme modelo, posicionada no centro das costas. Letras fonte Arial black, maiúsculas, dimensões da inscrição de 26 x 10 cm, com espaçamento entre as palavras de 1,0 cm, na cor cinza (PANTONE P173-1C). </v>
      </c>
      <c r="C11" s="44" t="str">
        <f>Item2!C3</f>
        <v>UNIDADE</v>
      </c>
      <c r="D11" s="44">
        <f>Item2!D3</f>
        <v>30</v>
      </c>
      <c r="E11" s="46">
        <f>Item2!E3</f>
        <v>111.11</v>
      </c>
      <c r="F11" s="46">
        <f t="shared" si="0"/>
        <v>3333.3</v>
      </c>
    </row>
    <row r="12" spans="1:6" ht="204">
      <c r="A12" s="44">
        <v>3</v>
      </c>
      <c r="B12" s="45" t="str">
        <f>Item3!B3</f>
        <v>Camisa operacional e de educação física careca - Camisa estilo segunda pele, de tecido Arctic Dry (ou similar superior) de microfibras de poliéster com tratamento antimicrobiano à base de íons de prata, ou tecnologia superior, que bloqueia a ação de bactérias. Manga curta. Com filtro de proteção UVA e UVB. Cor preta. 
Manga curta comum, com ribana 25 mm; distintivo funcional descrito no art. 3°, inciso II, nas cores originais do distintivo, logo abaixo, no peito esquerdo, medindo 8 cm de altura por 6 cm de largura, obedecendo a distância de 19 cm da base do pescoço A identificação individual seguido do tipo sanguíneo no peito direito, com letras maiúsculas fonte Arial black com altura da letra de 1,2 cm, na cor cinza (PANTONE P173-1C), obedecendo à distância de 19 cm da base do pescoço, para seguir pantone serigráfico (silk screen), bandeira do Brasil/Estado, nas cores originais medindo 5 x 7 cm, localizada no centro da manga esquerda, em silk screen e a inscrição da sigla do órgão do poder judiciário no centro da manga direita, como exemplo "CJF; TRF2; SJRJ..." na cor cinza (PANTONE P173-1C), com letras fonte Arial black, maiúsculas, altura da letra de 1,3 cm, com espaçamento entre as palavras de 0,5 cm, para seguir pantone serigráfico (silk screen). Inscrição "POLÍCIA JUDICIAL" em silk screen, conforme modelo, posicionada no centro das costas. Letras fonte Arial black, maiúsculas, dimensões da inscrição de 26 x 10 cm, com espaçamento entre as palavras de 1,0 cm, na cor cinza (PANTONE P173-1C).</v>
      </c>
      <c r="C12" s="44" t="str">
        <f>Item3!C3</f>
        <v>UNIDADE</v>
      </c>
      <c r="D12" s="44">
        <f>Item3!D3</f>
        <v>15</v>
      </c>
      <c r="E12" s="46">
        <f>Item3!E3</f>
        <v>45.45</v>
      </c>
      <c r="F12" s="46">
        <f t="shared" si="0"/>
        <v>681.75</v>
      </c>
    </row>
    <row r="13" spans="1:6" ht="25.5">
      <c r="A13" s="44">
        <v>4</v>
      </c>
      <c r="B13" s="45" t="str">
        <f>Item4!B3</f>
        <v>Short de educação física - Short próprio para atividades físicas,  como corrida, treinamento Funcional, musculação, etc, leve e de cor preta.</v>
      </c>
      <c r="C13" s="44" t="str">
        <f>Item4!C3</f>
        <v>UNIDADE</v>
      </c>
      <c r="D13" s="44">
        <f>Item4!D3</f>
        <v>15</v>
      </c>
      <c r="E13" s="46">
        <f>Item4!E3</f>
        <v>34</v>
      </c>
      <c r="F13" s="46">
        <f t="shared" si="0"/>
        <v>510</v>
      </c>
    </row>
    <row r="14" spans="1:6" ht="178.5">
      <c r="A14" s="44">
        <v>5</v>
      </c>
      <c r="B14" s="45" t="str">
        <f>Item5!B3</f>
        <v xml:space="preserve">Botas táticas - Bota de alto desempenho, para uso em operações táticas leves, serviços administrativos internos e externos, na cor desert, devendo possuir as seguintes características: a) confeccionada em couro hidrofugado, que repele a água; b) forração em tecido que permita a rápida dispersão da transpiração, possibilitando a refrigeração interna do cano da bota, que será forrado em tecido 100% poliamida; c) a boca do cano deverá ser almofadada; d) colarinho, em espuma de látex
recoberta em couro vacum vestuário, com espessura entre 0,9mm a 1,1 mm, macio; e) altura do cano a partir do solado de 20 cm; f) solado de borracha antiderrapante com alta resistência à abrasão; g) atacadores: em algodão, formato
chato, com largura de 9,0 a 10 mm; h) ilhoses: em cada pé deverá
conter 14 ilhoses para passagem
do atacador, tipo mista (circular e
ganchos); i) acabamento: todas as bordas do cano deverão possuir acabamento dobrado e costurado, as laterais do cano deverão ser acolchoadas com espuma de látex, com costuras acompanhando o seu contorno. </v>
      </c>
      <c r="C14" s="44" t="str">
        <f>Item5!C3</f>
        <v>UNIDADE</v>
      </c>
      <c r="D14" s="44">
        <f>Item5!D3</f>
        <v>15</v>
      </c>
      <c r="E14" s="46">
        <f>Item5!E3</f>
        <v>307.31</v>
      </c>
      <c r="F14" s="46">
        <f t="shared" si="0"/>
        <v>4609.6499999999996</v>
      </c>
    </row>
    <row r="15" spans="1:6" ht="25.5">
      <c r="A15" s="44">
        <v>6</v>
      </c>
      <c r="B15" s="45" t="str">
        <f>Item6!B3</f>
        <v>Meias táticas - Meia cano longo, na cor desert. Composição: 68% algodão, 20% poliéster, 9% poliamida, 3% elastodieno.</v>
      </c>
      <c r="C15" s="44" t="str">
        <f>Item6!C3</f>
        <v>UNIDADE</v>
      </c>
      <c r="D15" s="44">
        <f>Item6!D3</f>
        <v>30</v>
      </c>
      <c r="E15" s="46">
        <f>Item6!E3</f>
        <v>26.23</v>
      </c>
      <c r="F15" s="46">
        <f t="shared" si="0"/>
        <v>786.9</v>
      </c>
    </row>
    <row r="16" spans="1:6" ht="38.25">
      <c r="A16" s="44">
        <v>7</v>
      </c>
      <c r="B16" s="45" t="str">
        <f>Item7!B3</f>
        <v>Cinto de nylon com fivela -Cinto com fivela, tira 100 % nylon, de 30 mm de largura, cor preta, fivela de aço, com mecanismo de pressão, com haste interna móvel de fixação, sem desenhos ou relevos, cor prata, mínimo: 1000 mm e máximo: 1500 mm de comprimento. Largura mínima: 50 mm e máxima: 70 mm.</v>
      </c>
      <c r="C16" s="44" t="str">
        <f>Item7!C3</f>
        <v>UNIDADE</v>
      </c>
      <c r="D16" s="44">
        <f>Item7!D3</f>
        <v>15</v>
      </c>
      <c r="E16" s="46">
        <f>Item7!E3</f>
        <v>62.6</v>
      </c>
      <c r="F16" s="46">
        <f t="shared" si="0"/>
        <v>939</v>
      </c>
    </row>
    <row r="17" spans="1:6" ht="178.5">
      <c r="A17" s="44">
        <v>8</v>
      </c>
      <c r="B17" s="45" t="str">
        <f>Item8!B3</f>
        <v>Terno masculino completo:  composto de um paletó e uma calça, ambos sob medida, confeccionados em tecido 100% lã fria meia estação, fino acabamento, cor escura. O paletó e a calça deverão apresentar a mesma qualidade, cor e tecido. Paletó — estilo tradicional, abotoamento frontal com dois botões com casas no sentido horizontal; lapela normal com caseado no lado esquerdo; ombreiras de espuma forradas na cor do paletó; bolsos inferiores embutidos, cerzidos, com portinhola; bolso superior de peito no lado esquerdo; dois bolsos internos; forro interno; aviamento da mesma cor do tecido. Calça estilo social, fino acabamento, com  dois bolsos frontais tipo faca com pesponto e forro também pespontado; dois bolsos traseiros embutidos sem portinhola, cerzidos, um pinchal em cada, fechamento por caseado e um botão; forro pespontado em todo o contorno; abertura frontal, braguilha com zíper, forrada do próprio tecido do lado esquerdo com extensão em bico e botão interno e lado esquerdo em pesponto; e fecho de metal interno; passante normal, cós fechado por colchetes, forro montado em duas partes e com fitilho no centro; bainha tradicional com aviamento na mesma cor do tecido. Ambos com etiqueta de composição e instrução de lavagem conforme determinação do Instituo Nacional de Metrologia, Qualidade e Tecnologia INMETRO.</v>
      </c>
      <c r="C17" s="44" t="str">
        <f>Item8!C3</f>
        <v>UNIDADE</v>
      </c>
      <c r="D17" s="44">
        <f>Item8!D3</f>
        <v>14</v>
      </c>
      <c r="E17" s="46">
        <f>Item8!E3</f>
        <v>1131.96</v>
      </c>
      <c r="F17" s="46">
        <f t="shared" si="0"/>
        <v>15847.44</v>
      </c>
    </row>
    <row r="18" spans="1:6" ht="165.75">
      <c r="A18" s="44">
        <v>9</v>
      </c>
      <c r="B18" s="45" t="str">
        <f>Item9!B3</f>
        <v xml:space="preserve">Camisa social masculina -Confeccionada em tecido tricoline extrafio 40, 50% algodão e 50% poliéster, cor discreta. Modelo: social manga longa. Colarinho: entretelado firme com reforço, com barbatana removível, entretela 100% algodão; pespontado, com um botão em casa horizontal para fechar. Pala: dois panos (dupla) com etiqueta de marca e tamanho. Mangas: compridas, tombadas e rebatidas com pesponto de 0,90 cm com carcela dupla com dois botões em cada manga, punho simples (altura 6,5 cm), pespontados e abotoáveis com dois botões em cada punho. Bolsos: bainha simples, modelo bico à altura do peito, lado esquerdo, reforços (mosqueados nos cantos, 14 cm de largura por 15 cm de altura). Vista: francesa (com pestana), com entretela de 3,5 cm de largura e com botão de reserva na vista interna. Fralda: recortada na direção das costuras laterais e toda embainhada. Ombro: costura embutida com pesponto na beira. Costas: com duas pregas. Abertura: frontal (para vestir ou desvestir) em toda a extensão, que possa ser fechada por botões em casas verticais à esquerda. Fechamento: costura dupla (maq. Braço) lateral, linha tit./120. Botões: total de 12 no tamanho 18 e 3, no tamanho 14, todos na cor do tecido. </v>
      </c>
      <c r="C18" s="44" t="str">
        <f>Item9!C3</f>
        <v>UNIDADE</v>
      </c>
      <c r="D18" s="44">
        <f>Item9!D3</f>
        <v>28</v>
      </c>
      <c r="E18" s="46">
        <f>Item9!E3</f>
        <v>168.13</v>
      </c>
      <c r="F18" s="46">
        <f t="shared" si="0"/>
        <v>4707.6399999999994</v>
      </c>
    </row>
    <row r="19" spans="1:6">
      <c r="A19" s="44">
        <v>10</v>
      </c>
      <c r="B19" s="45" t="str">
        <f>Item10!B3</f>
        <v>Gravata - Jacquard cor e  padronagem a escolher.</v>
      </c>
      <c r="C19" s="44" t="str">
        <f>Item10!C3</f>
        <v>UNIDADE</v>
      </c>
      <c r="D19" s="44">
        <f>Item10!D3</f>
        <v>15</v>
      </c>
      <c r="E19" s="46">
        <f>Item10!E3</f>
        <v>43.33</v>
      </c>
      <c r="F19" s="46">
        <f t="shared" si="0"/>
        <v>649.94999999999993</v>
      </c>
    </row>
    <row r="20" spans="1:6" ht="38.25">
      <c r="A20" s="44">
        <v>11</v>
      </c>
      <c r="B20" s="45" t="str">
        <f>Item11!B3</f>
        <v>Sapato  social masculino - Na cor preta, 100% couro, macio, tipo esporte fino, solado de borracha e polímero, blaqueado (acosturado), com palmilhas antimicrobianas, revestido em tecido jacquard, com espuma em poliuretano — PU.</v>
      </c>
      <c r="C20" s="44" t="str">
        <f>Item11!C3</f>
        <v>UNIDADE</v>
      </c>
      <c r="D20" s="44">
        <f>Item11!D3</f>
        <v>14</v>
      </c>
      <c r="E20" s="46">
        <f>Item11!E3</f>
        <v>268.58999999999997</v>
      </c>
      <c r="F20" s="46">
        <f t="shared" si="0"/>
        <v>3760.2599999999998</v>
      </c>
    </row>
    <row r="21" spans="1:6" ht="25.5">
      <c r="A21" s="44">
        <v>12</v>
      </c>
      <c r="B21" s="45" t="str">
        <f>Item12!B3</f>
        <v>Meia social masculina - Meia social fabricada em 100% poliamida, cor variada, com cano de aproximadamente 27 cm, com calcanhar, e com punho de elástico suave.</v>
      </c>
      <c r="C21" s="44" t="str">
        <f>Item12!C3</f>
        <v>UNIDADE</v>
      </c>
      <c r="D21" s="44">
        <f>Item12!D3</f>
        <v>14</v>
      </c>
      <c r="E21" s="46">
        <f>Item12!E3</f>
        <v>23.09</v>
      </c>
      <c r="F21" s="46">
        <f t="shared" si="0"/>
        <v>323.26</v>
      </c>
    </row>
    <row r="22" spans="1:6" ht="25.5">
      <c r="A22" s="44">
        <v>13</v>
      </c>
      <c r="B22" s="45" t="str">
        <f>Item13!B3</f>
        <v>Cinto social masculino - Na cor preta, 100% couro macio, fivela de 4x6 cm de comprimento, em metal com acabamento em níquel escovado, com garra regulável para ajustar o tamanho.</v>
      </c>
      <c r="C22" s="44" t="str">
        <f>Item13!C3</f>
        <v>UNIDADE</v>
      </c>
      <c r="D22" s="44">
        <f>Item13!D3</f>
        <v>14</v>
      </c>
      <c r="E22" s="46">
        <f>Item13!E3</f>
        <v>67.540000000000006</v>
      </c>
      <c r="F22" s="46">
        <f t="shared" si="0"/>
        <v>945.56000000000006</v>
      </c>
    </row>
    <row r="23" spans="1:6" ht="63.75">
      <c r="A23" s="44">
        <v>14</v>
      </c>
      <c r="B23" s="45" t="str">
        <f>Item14!B3</f>
        <v>Terno social feminino - Composto de um blazer e uma calça, confeccionado em tecido two way liso ou confort uniform, na cor preta (95% poliéster e 5% elastano). Blazer forrado, manga longa, gola alfaiate, acinturado e com recortes estratégicos nas costas para perfeita vestibilidade, dois bolsos embutidos e fechamento frontal com dois botões. Calça de cós médio, longa em corte reto, sem bolsos e um botão frontal.</v>
      </c>
      <c r="C23" s="44" t="str">
        <f>Item14!C3</f>
        <v>UNIDADE</v>
      </c>
      <c r="D23" s="44">
        <f>Item14!D3</f>
        <v>1</v>
      </c>
      <c r="E23" s="46">
        <f>Item14!E3</f>
        <v>519.66</v>
      </c>
      <c r="F23" s="46">
        <f t="shared" si="0"/>
        <v>519.66</v>
      </c>
    </row>
    <row r="24" spans="1:6" ht="76.5">
      <c r="A24" s="44">
        <v>15</v>
      </c>
      <c r="B24" s="45" t="str">
        <f>Item15!B3</f>
        <v>Camiseta social feminino - Camiseta feminina na cor branca, estilo social, manga longa, confeccionada em tecido 100 % algodão (fio 80), de modo a não deixar transparecer a cor do corpo, sem bolso frontal; colarinho sem botões entretelado em toda sua extensão, indeformável, da mesma cor do tecido; punho aberto entretelado em toda sua extensão, abotoamento com dois botões; pala  de dois panos, fralda longa, recortada na direção das costuras laterais e toda embainhada; aviamento na mesma cor do tecido, etiqueta de composição e instrução de lavagem conforme determinação do INMETRO.</v>
      </c>
      <c r="C24" s="44" t="str">
        <f>Item15!C3</f>
        <v>UNIDADE</v>
      </c>
      <c r="D24" s="44">
        <f>Item15!D3</f>
        <v>2</v>
      </c>
      <c r="E24" s="46">
        <f>Item15!E3</f>
        <v>128.96</v>
      </c>
      <c r="F24" s="46">
        <f t="shared" si="0"/>
        <v>257.92</v>
      </c>
    </row>
    <row r="25" spans="1:6" ht="51">
      <c r="A25" s="44">
        <v>16</v>
      </c>
      <c r="B25" s="45" t="str">
        <f>Item16!B3</f>
        <v>Sapato social feminino - Na cor preta, 100% couro macio. Produto: scarpin, em cor preta. Salto: fino, com 8 cm, bico fino. Ocasião/estilo: casual. Material externo: couro. Material interno: têxtil. Material da sola: borracha. A medida do salto pode variar entre 0,5 cm e 3 cm dentro da grade 33-39, de acordo com tamanho do calçado.</v>
      </c>
      <c r="C25" s="44" t="str">
        <f>Item16!C3</f>
        <v>UNIDADE</v>
      </c>
      <c r="D25" s="44">
        <f>Item16!D3</f>
        <v>1</v>
      </c>
      <c r="E25" s="46">
        <f>Item16!E3</f>
        <v>150.63</v>
      </c>
      <c r="F25" s="46">
        <f t="shared" si="0"/>
        <v>150.63</v>
      </c>
    </row>
    <row r="26" spans="1:6" ht="25.5">
      <c r="A26" s="44">
        <v>17</v>
      </c>
      <c r="B26" s="45" t="str">
        <f>Item17!B3</f>
        <v>Meia social feminina - Meia social fabricada em 100% poliamida, cor variada, com cano de aproximadamente 27 cm, com calcanhar, e com punho de elástico suave.</v>
      </c>
      <c r="C26" s="44" t="str">
        <f>Item17!C3</f>
        <v>UNIDADE</v>
      </c>
      <c r="D26" s="44">
        <f>Item17!D3</f>
        <v>1</v>
      </c>
      <c r="E26" s="46">
        <f>Item17!E3</f>
        <v>7.51</v>
      </c>
      <c r="F26" s="46">
        <f t="shared" si="0"/>
        <v>7.51</v>
      </c>
    </row>
    <row r="27" spans="1:6" ht="25.5">
      <c r="A27" s="44">
        <v>18</v>
      </c>
      <c r="B27" s="45" t="str">
        <f>Item18!B3</f>
        <v>Cinto social feminino - Na cor preta, 100% couro macio, fivela de 4x6 cm de comprimento, em metal com acabamento em níquel escovado, com garra regulável para ajustar o tamanho.</v>
      </c>
      <c r="C27" s="44" t="str">
        <f>Item18!C3</f>
        <v>UNIDADE</v>
      </c>
      <c r="D27" s="44">
        <f>Item18!D3</f>
        <v>1</v>
      </c>
      <c r="E27" s="46">
        <f>Item18!E3</f>
        <v>62.86</v>
      </c>
      <c r="F27" s="46">
        <f t="shared" si="0"/>
        <v>62.86</v>
      </c>
    </row>
    <row r="28" spans="1:6" ht="165.75">
      <c r="A28" s="44">
        <v>19</v>
      </c>
      <c r="B28" s="45" t="str">
        <f>Item19!B3</f>
        <v>Gandola tática - Gandola preta tática, em tecido rip-stop, com manga longa. Distintivo funcional descrito no art. 3°, inciso II, nas cores originais do distintivo, logo baixo, no peito esquerdo, medindo 8 cm de altura por 6 cm de largura, obedecendo a distância de 19 cm da base do pescoço. A identificação individual seguido do tipo sanguíneo no peito direito, com letras maiúsculas fonte Arial black com altura da letra de 1,2 cm, na cor cinza (PANTONE P173-1C), obedecendo à distância de 19 cm da base do pescoço, para seguir pantone serigráfico (silk screen), bandeira do Brasil/Estado, nas cores originais medindo 5 x 7 cm, localizada no centro da manga esquerda, emborrachada e a inscrição da sigla do órgão do poder judiciário no centro da manga direita, como exemplo "CJF; TRF2; SJRJ..." na cor cinza (PANTONE P173-1C), com letras fonte Arial black, maiúsculas, altura da letra de 1,3 cm, com espaçamento entre as palavras de 0,5 cm, com a tarja emborrachada medindo 9 x 4 cm. Inscrição "POLÍCIA JUDICIAL" em silk screen, conforme modelo, posicionada, no centro das costas. Letras fonte Arial black, maiúsculas, dimensões da inscrição de 26 x 10 cm, com espaçamento entre as palavras de 1,0 cm, na cor cinza (PANTONE P173-1C).</v>
      </c>
      <c r="C28" s="44" t="str">
        <f>Item19!C3</f>
        <v>UNIDADE</v>
      </c>
      <c r="D28" s="44">
        <f>Item19!D3</f>
        <v>15</v>
      </c>
      <c r="E28" s="46">
        <f>Item19!E3</f>
        <v>180.21</v>
      </c>
      <c r="F28" s="46">
        <f t="shared" si="0"/>
        <v>2703.15</v>
      </c>
    </row>
    <row r="29" spans="1:6" ht="63.75">
      <c r="A29" s="44">
        <v>20</v>
      </c>
      <c r="B29" s="45" t="str">
        <f>Item20!B3</f>
        <v>Boné - Tecido rip-stop, cor preta sólida. Fita interna de reforço nas costuras. Inscrição "Polícia Judicial" Letras fonte Arial black, maiúsculas, dimensões da inscrição de 10 x 4 cm, com espaçamento entre as palavras de 0,5 cm, na cor cinza (PANTONE P173-1C), bordado na parte frontal e bandeira do Brasil bordada do lado esquerdo, nas cores originais medindo 5 x 3,5 cm. Ajuste em elástico ultraconforto para ajuste à cabeça.</v>
      </c>
      <c r="C29" s="44" t="str">
        <f>Item20!C3</f>
        <v>UNIDADE</v>
      </c>
      <c r="D29" s="44">
        <f>Item20!D3</f>
        <v>15</v>
      </c>
      <c r="E29" s="46">
        <f>Item20!E3</f>
        <v>41.26</v>
      </c>
      <c r="F29" s="46">
        <f t="shared" si="0"/>
        <v>618.9</v>
      </c>
    </row>
    <row r="30" spans="1:6" ht="89.25">
      <c r="A30" s="44">
        <v>21</v>
      </c>
      <c r="B30" s="45" t="str">
        <f>Item21!B3</f>
        <v>Distintivo Funcional - Material: O distintivo de Polícia Judicial deverá ser fabricado com a predominância do metal bronze, na cor prata e com dimensões de 80x6Omm, conforme    abaixo: I — acima: a legenda "POLÍCIA" na cor preta em tampografia; II — ao centro: o Brasão da República em tampografia; III — abaixo: a legenda "JUDICIAL" na cor preta em tampografia; IV — diagonal: faixa verde na diagonal superior e cor amarela na faixa diagonal inferior, ambas em resina; V — um anel ovalar na cor preta em resina como moldura na composição do distintivo; e VI — número de matrícula gravado no dorso.</v>
      </c>
      <c r="C30" s="44" t="str">
        <f>Item21!C3</f>
        <v>UNIDADE</v>
      </c>
      <c r="D30" s="44">
        <f>Item21!D3</f>
        <v>15</v>
      </c>
      <c r="E30" s="46">
        <f>Item21!E3</f>
        <v>113.51</v>
      </c>
      <c r="F30" s="46">
        <f t="shared" si="0"/>
        <v>1702.65</v>
      </c>
    </row>
    <row r="31" spans="1:6" ht="25.5">
      <c r="A31" s="44">
        <v>22</v>
      </c>
      <c r="B31" s="45" t="str">
        <f>Item22!B3</f>
        <v>Insígnia de lapela - No mesmo formato e idêntico ao distintivo funcional, com tamanho reduzido de 20x15mm.</v>
      </c>
      <c r="C31" s="44" t="str">
        <f>Item22!C3</f>
        <v>UNIDADE</v>
      </c>
      <c r="D31" s="44">
        <f>Item22!D3</f>
        <v>15</v>
      </c>
      <c r="E31" s="46">
        <f>Item22!E3</f>
        <v>16.39</v>
      </c>
      <c r="F31" s="46">
        <f t="shared" si="0"/>
        <v>245.85000000000002</v>
      </c>
    </row>
    <row r="32" spans="1:6" ht="15.75" customHeight="1">
      <c r="A32" s="47"/>
      <c r="B32" s="47"/>
      <c r="C32" s="70" t="s">
        <v>137</v>
      </c>
      <c r="D32" s="70"/>
      <c r="E32" s="70"/>
      <c r="F32" s="48">
        <f>SUM(F10:F31)</f>
        <v>47037.04</v>
      </c>
    </row>
  </sheetData>
  <mergeCells count="4">
    <mergeCell ref="A5:F5"/>
    <mergeCell ref="A6:F6"/>
    <mergeCell ref="A8:F8"/>
    <mergeCell ref="C32:E32"/>
  </mergeCells>
  <printOptions horizontalCentered="1"/>
  <pageMargins left="0.51180555555555496" right="0.51180555555555496" top="0.59027777777777801" bottom="0.91249999999999998" header="0.51180555555555496" footer="0.78749999999999998"/>
  <pageSetup paperSize="9" scale="90" firstPageNumber="0" fitToHeight="0" orientation="landscape" horizontalDpi="300" verticalDpi="300" r:id="rId1"/>
  <headerFooter>
    <oddFooter>&amp;L&amp;9Estimativa em &amp;D</oddFooter>
  </headerFooter>
  <rowBreaks count="2" manualBreakCount="2">
    <brk id="10" max="5" man="1"/>
    <brk id="16" max="5" man="1"/>
  </rowBreaks>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47"/>
  <sheetViews>
    <sheetView view="pageBreakPreview" zoomScaleNormal="100" workbookViewId="0">
      <selection activeCell="F2" sqref="F1:F1048576"/>
    </sheetView>
  </sheetViews>
  <sheetFormatPr defaultColWidth="9.28515625" defaultRowHeight="12.75"/>
  <cols>
    <col min="1" max="1" width="9.140625" style="35" customWidth="1"/>
    <col min="2" max="2" width="86.85546875" style="35" customWidth="1"/>
    <col min="3" max="4" width="13.28515625" style="49" customWidth="1"/>
    <col min="5" max="5" width="13.28515625" style="35" customWidth="1"/>
    <col min="6" max="6" width="15.5703125" style="35" customWidth="1"/>
    <col min="7" max="14" width="9.140625" style="36" customWidth="1"/>
    <col min="15" max="64" width="9.140625" style="35" customWidth="1"/>
  </cols>
  <sheetData>
    <row r="1" spans="1:64" ht="15.75" customHeight="1">
      <c r="A1" s="70" t="s">
        <v>138</v>
      </c>
      <c r="B1" s="70"/>
      <c r="C1" s="70"/>
      <c r="D1" s="70"/>
      <c r="E1" s="70"/>
      <c r="F1" s="70"/>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row>
    <row r="2" spans="1:64" ht="25.5">
      <c r="A2" s="43" t="s">
        <v>131</v>
      </c>
      <c r="B2" s="43" t="s">
        <v>132</v>
      </c>
      <c r="C2" s="43" t="s">
        <v>133</v>
      </c>
      <c r="D2" s="43" t="s">
        <v>134</v>
      </c>
      <c r="E2" s="43" t="s">
        <v>135</v>
      </c>
      <c r="F2" s="43" t="s">
        <v>136</v>
      </c>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row>
    <row r="3" spans="1:64" ht="17.25">
      <c r="A3" s="50" t="s">
        <v>139</v>
      </c>
      <c r="B3" s="71" t="str">
        <f>Item1!G20</f>
        <v>TRINAY INDUSTRIA PE15/2021  ATUALIZADO</v>
      </c>
      <c r="C3" s="71"/>
      <c r="D3" s="71"/>
      <c r="E3" s="71"/>
      <c r="F3" s="71"/>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row>
    <row r="4" spans="1:64" ht="242.25">
      <c r="A4" s="44">
        <v>1</v>
      </c>
      <c r="B4" s="45" t="str">
        <f>Item1!B3</f>
        <v>Calça tática operacional -Calça operacional com as seguintes
características:
a) cor desert ou areia;
b) tecido ripstop;
c) composição de 66% poliéster e 34% algodão; 
d) costuras duplas;
e) reforço duplo entre as pernas e os joelhos;
f) cós medindo 4 cm de altura, fechado por botão e com 8 passantes de cinto (com 8 cm de abertura e 4,5 cm de largura);
g) zíper em poliéster antiferrugem com deslizamento prático;
h) com oito bolsos, sendo:
h.1) dois bolsos frontais tipo faca;
h.2) dois bolsos traseiros com tampa e fechamento de velcro;
h.3) dois bolsos tipo cargo nas laterais externas na altura das coxas, com tampa e fechamento em velcro, medindo, de altura e de largura, entre 18 e 20 cm, respectivamente;
h.4) um bolso embutido na frente do lado direito com forro;
h.5) um bolso fole na parte dianteira do lado esquerdo;
i) etiquetas “CGC” do fabricante em designação de material utilizado, qualidade do tecido ou material, numeração e instruções de manutenção e lavagem.</v>
      </c>
      <c r="C4" s="44" t="str">
        <f>Item1!C3</f>
        <v>UNIDADE</v>
      </c>
      <c r="D4" s="44">
        <f>Item1!D3</f>
        <v>30</v>
      </c>
      <c r="E4" s="46">
        <f>Item1!F3</f>
        <v>105.47</v>
      </c>
      <c r="F4" s="46">
        <f>(ROUND(E4,2)*D4)</f>
        <v>3164.1</v>
      </c>
      <c r="O4" s="36"/>
      <c r="P4" s="36"/>
      <c r="Q4" s="36"/>
      <c r="R4" s="36"/>
      <c r="S4" s="36"/>
      <c r="T4" s="36"/>
      <c r="U4" s="36"/>
      <c r="V4" s="36"/>
      <c r="W4" s="36"/>
      <c r="X4" s="36"/>
      <c r="Y4" s="36"/>
      <c r="Z4" s="36"/>
      <c r="AA4" s="36"/>
      <c r="AB4" s="36"/>
      <c r="AC4" s="36"/>
      <c r="AD4" s="36"/>
      <c r="AE4" s="36"/>
      <c r="AF4" s="36"/>
      <c r="AG4" s="36"/>
      <c r="AH4" s="36"/>
      <c r="AI4" s="36"/>
      <c r="AJ4" s="36"/>
      <c r="AK4" s="36"/>
      <c r="AL4" s="36"/>
      <c r="AM4" s="36"/>
      <c r="AN4" s="36"/>
      <c r="AO4" s="36"/>
      <c r="AP4" s="36"/>
      <c r="AQ4" s="36"/>
      <c r="AR4" s="36"/>
      <c r="AS4" s="36"/>
      <c r="AT4" s="36"/>
      <c r="AU4" s="36"/>
      <c r="AV4" s="36"/>
      <c r="AW4" s="36"/>
      <c r="AX4" s="36"/>
      <c r="AY4" s="36"/>
      <c r="AZ4" s="36"/>
      <c r="BA4" s="36"/>
      <c r="BB4" s="36"/>
      <c r="BC4" s="36"/>
      <c r="BD4" s="36"/>
      <c r="BE4" s="36"/>
      <c r="BF4" s="36"/>
      <c r="BG4" s="36"/>
      <c r="BH4" s="36"/>
      <c r="BI4" s="36"/>
      <c r="BJ4" s="36"/>
      <c r="BK4" s="36"/>
      <c r="BL4" s="36"/>
    </row>
    <row r="5" spans="1:64" ht="17.25">
      <c r="A5" s="50" t="s">
        <v>139</v>
      </c>
      <c r="B5" s="71" t="str">
        <f>Item2!G20</f>
        <v>BASILIO MACHADO DE SOUSA/PE 01/22 ATUALIZADO</v>
      </c>
      <c r="C5" s="71"/>
      <c r="D5" s="71"/>
      <c r="E5" s="71"/>
      <c r="F5" s="71"/>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c r="AS5" s="36"/>
      <c r="AT5" s="36"/>
      <c r="AU5" s="36"/>
      <c r="AV5" s="36"/>
      <c r="AW5" s="36"/>
      <c r="AX5" s="36"/>
      <c r="AY5" s="36"/>
      <c r="AZ5" s="36"/>
      <c r="BA5" s="36"/>
      <c r="BB5" s="36"/>
      <c r="BC5" s="36"/>
      <c r="BD5" s="36"/>
      <c r="BE5" s="36"/>
      <c r="BF5" s="36"/>
      <c r="BG5" s="36"/>
      <c r="BH5" s="36"/>
      <c r="BI5" s="36"/>
      <c r="BJ5" s="36"/>
      <c r="BK5" s="36"/>
      <c r="BL5" s="36"/>
    </row>
    <row r="6" spans="1:64" ht="267.75">
      <c r="A6" s="44">
        <v>2</v>
      </c>
      <c r="B6" s="45" t="str">
        <f>Item2!B3</f>
        <v xml:space="preserve">Camisa operacional gola polo -  Camisa polo confeccionada em malha piquet liso, 58% algodão, 34% poliáster e 8% elastano, gramatura 2012 g/m2, na cor preta. Gola canelada de algodão com elastano, com 75 mm de largura. Deverá ser aplicado reforço da mesma matéria-prima, para efeito
de acabamento. Abertura do peitilho com 150 mm frontal do lado direito, com transpasse de 35 mm do mesmo lado. Abotoamento com dois botões de quatro furos, no tamanho de 10 mm de diâmetro, com casas de 12 mm, no sentido vertical. O botão deve ter as faces polidas e levemente abauladas, com depressão central, contendo quatro furos. Composição: 100% poliáster, de consistência dura e indeformável pelo calor. Manga curta comum, com ribana 25mm, barra em abertura “V” nas laterais;
distintivo funcional descrito no artigo 3o, inciso II, nas cores originais do distintivo, logo abaixo, no peito esquerdo, medindo 8 cm de altura por 6 cm de largura, obedecendo a distância de 19 cm da base do pescoço A identificação individual seguido do tipo sanguíneo no peito direito, com letras maiúsculas fonte Arial black com altura da letra de 1,2 cm, na cor cinza (PANTONE P173-1C), obedecendo à distância de 19 cm
da base do pescoço, para seguir pantone serigráfico (silk screen), bandeira do Brasil/Estado, nas cores originais medindo 5 x 7 cm, localizada no centro da manga
esquerda, em silk screen e a inscrição da sigla do órgão do poder judiciário no centro da manga direita, como exemplo "CJF; TRF2; SJRJ..." na cor cinza (PANTONE P173-1C), com letras fonte Arial black, maiúsculas, altura da letra de 1,3 cm, com espaçamento entre as palavras de 0,5 cm, para seguir pantone serigráfico (silk screen). Inscrição "POLÍCIA JUDICIAL" em silk screen, conforme modelo, posicionada no centro das costas. Letras fonte Arial black, maiúsculas, dimensões da inscrição de 26 x 10 cm, com espaçamento entre as palavras de 1,0 cm, na cor cinza (PANTONE P173-1C). </v>
      </c>
      <c r="C6" s="44" t="str">
        <f>Item2!C3</f>
        <v>UNIDADE</v>
      </c>
      <c r="D6" s="44">
        <f>Item2!D3</f>
        <v>30</v>
      </c>
      <c r="E6" s="46">
        <f>Item2!F3</f>
        <v>104.77</v>
      </c>
      <c r="F6" s="46">
        <f>(ROUND(E6,2)*D6)</f>
        <v>3143.1</v>
      </c>
    </row>
    <row r="7" spans="1:64" ht="17.25">
      <c r="A7" s="50" t="s">
        <v>139</v>
      </c>
      <c r="B7" s="71" t="str">
        <f>Item3!G20</f>
        <v>BASILIO MACHADO DE SOUSA PE15/21 ATUALIZADO</v>
      </c>
      <c r="C7" s="71"/>
      <c r="D7" s="71"/>
      <c r="E7" s="71"/>
      <c r="F7" s="71"/>
    </row>
    <row r="8" spans="1:64" ht="204">
      <c r="A8" s="44">
        <v>3</v>
      </c>
      <c r="B8" s="45" t="str">
        <f>Item3!B3</f>
        <v>Camisa operacional e de educação física careca - Camisa estilo segunda pele, de tecido Arctic Dry (ou similar superior) de microfibras de poliéster com tratamento antimicrobiano à base de íons de prata, ou tecnologia superior, que bloqueia a ação de bactérias. Manga curta. Com filtro de proteção UVA e UVB. Cor preta. 
Manga curta comum, com ribana 25 mm; distintivo funcional descrito no art. 3°, inciso II, nas cores originais do distintivo, logo abaixo, no peito esquerdo, medindo 8 cm de altura por 6 cm de largura, obedecendo a distância de 19 cm da base do pescoço A identificação individual seguido do tipo sanguíneo no peito direito, com letras maiúsculas fonte Arial black com altura da letra de 1,2 cm, na cor cinza (PANTONE P173-1C), obedecendo à distância de 19 cm da base do pescoço, para seguir pantone serigráfico (silk screen), bandeira do Brasil/Estado, nas cores originais medindo 5 x 7 cm, localizada no centro da manga esquerda, em silk screen e a inscrição da sigla do órgão do poder judiciário no centro da manga direita, como exemplo "CJF; TRF2; SJRJ..." na cor cinza (PANTONE P173-1C), com letras fonte Arial black, maiúsculas, altura da letra de 1,3 cm, com espaçamento entre as palavras de 0,5 cm, para seguir pantone serigráfico (silk screen). Inscrição "POLÍCIA JUDICIAL" em silk screen, conforme modelo, posicionada no centro das costas. Letras fonte Arial black, maiúsculas, dimensões da inscrição de 26 x 10 cm, com espaçamento entre as palavras de 1,0 cm, na cor cinza (PANTONE P173-1C).</v>
      </c>
      <c r="C8" s="44" t="str">
        <f>Item3!C3</f>
        <v>UNIDADE</v>
      </c>
      <c r="D8" s="44">
        <f>Item3!D3</f>
        <v>15</v>
      </c>
      <c r="E8" s="46">
        <f>Item3!F3</f>
        <v>41.55</v>
      </c>
      <c r="F8" s="46">
        <f>(ROUND(E8,2)*D8)</f>
        <v>623.25</v>
      </c>
    </row>
    <row r="9" spans="1:64" ht="12.75" customHeight="1">
      <c r="A9" s="50" t="s">
        <v>139</v>
      </c>
      <c r="B9" s="71" t="str">
        <f>Item4!G20</f>
        <v>D.T.S INDUST-  PE07/2022 ATUALIZADO</v>
      </c>
      <c r="C9" s="71"/>
      <c r="D9" s="71"/>
      <c r="E9" s="71"/>
      <c r="F9" s="71"/>
    </row>
    <row r="10" spans="1:64" ht="25.5">
      <c r="A10" s="44">
        <v>4</v>
      </c>
      <c r="B10" s="45" t="str">
        <f>Item4!B3</f>
        <v>Short de educação física - Short próprio para atividades físicas,  como corrida, treinamento Funcional, musculação, etc, leve e de cor preta.</v>
      </c>
      <c r="C10" s="44" t="str">
        <f>Item4!C3</f>
        <v>UNIDADE</v>
      </c>
      <c r="D10" s="44">
        <f>Item4!D3</f>
        <v>15</v>
      </c>
      <c r="E10" s="46">
        <f>Item4!F3</f>
        <v>19.55</v>
      </c>
      <c r="F10" s="46">
        <f>(ROUND(E10,2)*D10)</f>
        <v>293.25</v>
      </c>
    </row>
    <row r="11" spans="1:64" ht="17.25">
      <c r="A11" s="50" t="s">
        <v>139</v>
      </c>
      <c r="B11" s="71" t="str">
        <f>Item5!G20</f>
        <v>BASILIO MACHADO DE SOUSA PE01/2022 ATUALIZADO</v>
      </c>
      <c r="C11" s="71"/>
      <c r="D11" s="71"/>
      <c r="E11" s="71"/>
      <c r="F11" s="71"/>
    </row>
    <row r="12" spans="1:64" ht="178.5">
      <c r="A12" s="44">
        <v>5</v>
      </c>
      <c r="B12" s="45" t="str">
        <f>Item5!B3</f>
        <v xml:space="preserve">Botas táticas - Bota de alto desempenho, para uso em operações táticas leves, serviços administrativos internos e externos, na cor desert, devendo possuir as seguintes características: a) confeccionada em couro hidrofugado, que repele a água; b) forração em tecido que permita a rápida dispersão da transpiração, possibilitando a refrigeração interna do cano da bota, que será forrado em tecido 100% poliamida; c) a boca do cano deverá ser almofadada; d) colarinho, em espuma de látex
recoberta em couro vacum vestuário, com espessura entre 0,9mm a 1,1 mm, macio; e) altura do cano a partir do solado de 20 cm; f) solado de borracha antiderrapante com alta resistência à abrasão; g) atacadores: em algodão, formato
chato, com largura de 9,0 a 10 mm; h) ilhoses: em cada pé deverá
conter 14 ilhoses para passagem
do atacador, tipo mista (circular e
ganchos); i) acabamento: todas as bordas do cano deverão possuir acabamento dobrado e costurado, as laterais do cano deverão ser acolchoadas com espuma de látex, com costuras acompanhando o seu contorno. </v>
      </c>
      <c r="C12" s="44" t="str">
        <f>Item5!C3</f>
        <v>UNIDADE</v>
      </c>
      <c r="D12" s="44">
        <f>Item5!D3</f>
        <v>15</v>
      </c>
      <c r="E12" s="46">
        <f>Item5!F3</f>
        <v>288.77</v>
      </c>
      <c r="F12" s="46">
        <f>(ROUND(E12,2)*D12)</f>
        <v>4331.5499999999993</v>
      </c>
    </row>
    <row r="13" spans="1:64" ht="17.25">
      <c r="A13" s="50" t="s">
        <v>139</v>
      </c>
      <c r="B13" s="71" t="str">
        <f>Item6!G20</f>
        <v>LIMA DIAS ROUPAS E ACES -PE05/2022 ATUALIZADO</v>
      </c>
      <c r="C13" s="71"/>
      <c r="D13" s="71"/>
      <c r="E13" s="71"/>
      <c r="F13" s="71"/>
    </row>
    <row r="14" spans="1:64" ht="25.5">
      <c r="A14" s="44">
        <v>6</v>
      </c>
      <c r="B14" s="45" t="str">
        <f>Item6!B3</f>
        <v>Meias táticas - Meia cano longo, na cor desert. Composição: 68% algodão, 20% poliéster, 9% poliamida, 3% elastodieno.</v>
      </c>
      <c r="C14" s="44" t="str">
        <f>Item6!C3</f>
        <v>UNIDADE</v>
      </c>
      <c r="D14" s="44">
        <f>Item6!D3</f>
        <v>30</v>
      </c>
      <c r="E14" s="46">
        <f>Item6!F3</f>
        <v>18.84</v>
      </c>
      <c r="F14" s="46">
        <f>(ROUND(E14,2)*D14)</f>
        <v>565.20000000000005</v>
      </c>
    </row>
    <row r="15" spans="1:64" ht="17.25">
      <c r="A15" s="50" t="s">
        <v>139</v>
      </c>
      <c r="B15" s="71" t="str">
        <f>Item7!G20</f>
        <v>ATELIER CARLA RIBEIRO PE05/2022 ATUALIZADO</v>
      </c>
      <c r="C15" s="71"/>
      <c r="D15" s="71"/>
      <c r="E15" s="71"/>
      <c r="F15" s="71"/>
    </row>
    <row r="16" spans="1:64" ht="38.25">
      <c r="A16" s="44">
        <v>7</v>
      </c>
      <c r="B16" s="45" t="str">
        <f>Item7!B3</f>
        <v>Cinto de nylon com fivela -Cinto com fivela, tira 100 % nylon, de 30 mm de largura, cor preta, fivela de aço, com mecanismo de pressão, com haste interna móvel de fixação, sem desenhos ou relevos, cor prata, mínimo: 1000 mm e máximo: 1500 mm de comprimento. Largura mínima: 50 mm e máxima: 70 mm.</v>
      </c>
      <c r="C16" s="44" t="str">
        <f>Item7!C3</f>
        <v>UNIDADE</v>
      </c>
      <c r="D16" s="44">
        <f>Item7!D3</f>
        <v>15</v>
      </c>
      <c r="E16" s="46">
        <f>Item7!F3</f>
        <v>52.74</v>
      </c>
      <c r="F16" s="46">
        <f>(ROUND(E16,2)*D16)</f>
        <v>791.1</v>
      </c>
    </row>
    <row r="17" spans="1:6" customFormat="1" ht="17.25">
      <c r="A17" s="50" t="s">
        <v>139</v>
      </c>
      <c r="B17" s="71" t="str">
        <f>Item8!G20</f>
        <v>CARLA PATRICIA A BARNDÃO-PE39/2021 ATUALIZADO</v>
      </c>
      <c r="C17" s="71"/>
      <c r="D17" s="71"/>
      <c r="E17" s="71"/>
      <c r="F17" s="71"/>
    </row>
    <row r="18" spans="1:6" customFormat="1" ht="178.5">
      <c r="A18" s="44">
        <v>8</v>
      </c>
      <c r="B18" s="45" t="str">
        <f>Item8!B3</f>
        <v>Terno masculino completo:  composto de um paletó e uma calça, ambos sob medida, confeccionados em tecido 100% lã fria meia estação, fino acabamento, cor escura. O paletó e a calça deverão apresentar a mesma qualidade, cor e tecido. Paletó — estilo tradicional, abotoamento frontal com dois botões com casas no sentido horizontal; lapela normal com caseado no lado esquerdo; ombreiras de espuma forradas na cor do paletó; bolsos inferiores embutidos, cerzidos, com portinhola; bolso superior de peito no lado esquerdo; dois bolsos internos; forro interno; aviamento da mesma cor do tecido. Calça estilo social, fino acabamento, com  dois bolsos frontais tipo faca com pesponto e forro também pespontado; dois bolsos traseiros embutidos sem portinhola, cerzidos, um pinchal em cada, fechamento por caseado e um botão; forro pespontado em todo o contorno; abertura frontal, braguilha com zíper, forrada do próprio tecido do lado esquerdo com extensão em bico e botão interno e lado esquerdo em pesponto; e fecho de metal interno; passante normal, cós fechado por colchetes, forro montado em duas partes e com fitilho no centro; bainha tradicional com aviamento na mesma cor do tecido. Ambos com etiqueta de composição e instrução de lavagem conforme determinação do Instituo Nacional de Metrologia, Qualidade e Tecnologia INMETRO.</v>
      </c>
      <c r="C18" s="44" t="str">
        <f>Item8!C3</f>
        <v>UNIDADE</v>
      </c>
      <c r="D18" s="44">
        <f>Item8!D3</f>
        <v>14</v>
      </c>
      <c r="E18" s="46">
        <f>Item8!F3</f>
        <v>1065.3699999999999</v>
      </c>
      <c r="F18" s="46">
        <f>(ROUND(E18,2)*D18)</f>
        <v>14915.179999999998</v>
      </c>
    </row>
    <row r="19" spans="1:6" customFormat="1" ht="17.25">
      <c r="A19" s="50" t="s">
        <v>139</v>
      </c>
      <c r="B19" s="71" t="str">
        <f>Item9!G20</f>
        <v>NM CONFECÇOES -PE39/2021 - ATUALIZADO</v>
      </c>
      <c r="C19" s="71"/>
      <c r="D19" s="71"/>
      <c r="E19" s="71"/>
      <c r="F19" s="71"/>
    </row>
    <row r="20" spans="1:6" customFormat="1" ht="165.75">
      <c r="A20" s="44">
        <v>9</v>
      </c>
      <c r="B20" s="45" t="str">
        <f>Item9!B3</f>
        <v xml:space="preserve">Camisa social masculina -Confeccionada em tecido tricoline extrafio 40, 50% algodão e 50% poliéster, cor discreta. Modelo: social manga longa. Colarinho: entretelado firme com reforço, com barbatana removível, entretela 100% algodão; pespontado, com um botão em casa horizontal para fechar. Pala: dois panos (dupla) com etiqueta de marca e tamanho. Mangas: compridas, tombadas e rebatidas com pesponto de 0,90 cm com carcela dupla com dois botões em cada manga, punho simples (altura 6,5 cm), pespontados e abotoáveis com dois botões em cada punho. Bolsos: bainha simples, modelo bico à altura do peito, lado esquerdo, reforços (mosqueados nos cantos, 14 cm de largura por 15 cm de altura). Vista: francesa (com pestana), com entretela de 3,5 cm de largura e com botão de reserva na vista interna. Fralda: recortada na direção das costuras laterais e toda embainhada. Ombro: costura embutida com pesponto na beira. Costas: com duas pregas. Abertura: frontal (para vestir ou desvestir) em toda a extensão, que possa ser fechada por botões em casas verticais à esquerda. Fechamento: costura dupla (maq. Braço) lateral, linha tit./120. Botões: total de 12 no tamanho 18 e 3, no tamanho 14, todos na cor do tecido. </v>
      </c>
      <c r="C20" s="44" t="str">
        <f>Item9!C3</f>
        <v>UNIDADE</v>
      </c>
      <c r="D20" s="44">
        <f>Item9!D3</f>
        <v>28</v>
      </c>
      <c r="E20" s="46">
        <f>Item9!F3</f>
        <v>125.2</v>
      </c>
      <c r="F20" s="46">
        <f>(ROUND(E20,2)*D20)</f>
        <v>3505.6</v>
      </c>
    </row>
    <row r="21" spans="1:6" customFormat="1" ht="17.25">
      <c r="A21" s="50" t="s">
        <v>139</v>
      </c>
      <c r="B21" s="71" t="str">
        <f>Item10!G20</f>
        <v>COPATT COM SERV  PE05/2022 ATUALIZADO</v>
      </c>
      <c r="C21" s="71"/>
      <c r="D21" s="71"/>
      <c r="E21" s="71"/>
      <c r="F21" s="71"/>
    </row>
    <row r="22" spans="1:6" customFormat="1">
      <c r="A22" s="44">
        <v>10</v>
      </c>
      <c r="B22" s="45" t="str">
        <f>Item10!B3</f>
        <v>Gravata - Jacquard cor e  padronagem a escolher.</v>
      </c>
      <c r="C22" s="44" t="str">
        <f>Item10!C3</f>
        <v>UNIDADE</v>
      </c>
      <c r="D22" s="44">
        <f>Item10!D3</f>
        <v>15</v>
      </c>
      <c r="E22" s="46">
        <f>Item10!F3</f>
        <v>32.99</v>
      </c>
      <c r="F22" s="46">
        <f>(ROUND(E22,2)*D22)</f>
        <v>494.85</v>
      </c>
    </row>
    <row r="23" spans="1:6" customFormat="1" ht="17.25">
      <c r="A23" s="50" t="s">
        <v>139</v>
      </c>
      <c r="B23" s="71" t="str">
        <f>Item11!G20</f>
        <v>NM CONFECCOES PE39/2021ATUALIZADO</v>
      </c>
      <c r="C23" s="71"/>
      <c r="D23" s="71"/>
      <c r="E23" s="71"/>
      <c r="F23" s="71"/>
    </row>
    <row r="24" spans="1:6" customFormat="1" ht="38.25">
      <c r="A24" s="44">
        <v>11</v>
      </c>
      <c r="B24" s="45" t="str">
        <f>Item11!B3</f>
        <v>Sapato  social masculino - Na cor preta, 100% couro, macio, tipo esporte fino, solado de borracha e polímero, blaqueado (acosturado), com palmilhas antimicrobianas, revestido em tecido jacquard, com espuma em poliuretano — PU.</v>
      </c>
      <c r="C24" s="44" t="str">
        <f>Item11!C3</f>
        <v>UNIDADE</v>
      </c>
      <c r="D24" s="44">
        <f>Item11!D3</f>
        <v>14</v>
      </c>
      <c r="E24" s="46">
        <f>Item11!F3</f>
        <v>243.8</v>
      </c>
      <c r="F24" s="46">
        <f>(ROUND(E24,2)*D24)</f>
        <v>3413.2000000000003</v>
      </c>
    </row>
    <row r="25" spans="1:6" customFormat="1" ht="17.25">
      <c r="A25" s="50" t="s">
        <v>139</v>
      </c>
      <c r="B25" s="71" t="str">
        <f>Item12!G20</f>
        <v>MN CONFECÇOES PE39/2021ATUALIZADO</v>
      </c>
      <c r="C25" s="71"/>
      <c r="D25" s="71"/>
      <c r="E25" s="71"/>
      <c r="F25" s="71"/>
    </row>
    <row r="26" spans="1:6" customFormat="1" ht="25.5">
      <c r="A26" s="44">
        <v>12</v>
      </c>
      <c r="B26" s="45" t="str">
        <f>Item12!B3</f>
        <v>Meia social masculina - Meia social fabricada em 100% poliamida, cor variada, com cano de aproximadamente 27 cm, com calcanhar, e com punho de elástico suave.</v>
      </c>
      <c r="C26" s="44" t="str">
        <f>Item12!C3</f>
        <v>UNIDADE</v>
      </c>
      <c r="D26" s="44">
        <f>Item12!D3</f>
        <v>14</v>
      </c>
      <c r="E26" s="46">
        <f>Item12!F3</f>
        <v>18.600000000000001</v>
      </c>
      <c r="F26" s="46">
        <f>(ROUND(E26,2)*D26)</f>
        <v>260.40000000000003</v>
      </c>
    </row>
    <row r="27" spans="1:6" customFormat="1" ht="17.25">
      <c r="A27" s="50" t="s">
        <v>139</v>
      </c>
      <c r="B27" s="71" t="str">
        <f>Item13!G20</f>
        <v>LIMA DIAS ROUPAS E ACESS- PE05/2022 ATUALIZADO</v>
      </c>
      <c r="C27" s="71"/>
      <c r="D27" s="71"/>
      <c r="E27" s="71"/>
      <c r="F27" s="71"/>
    </row>
    <row r="28" spans="1:6" customFormat="1" ht="25.5">
      <c r="A28" s="44">
        <v>13</v>
      </c>
      <c r="B28" s="45" t="str">
        <f>Item13!B3</f>
        <v>Cinto social masculino - Na cor preta, 100% couro macio, fivela de 4x6 cm de comprimento, em metal com acabamento em níquel escovado, com garra regulável para ajustar o tamanho.</v>
      </c>
      <c r="C28" s="44" t="str">
        <f>Item13!C3</f>
        <v>UNIDADE</v>
      </c>
      <c r="D28" s="44">
        <f>Item13!D3</f>
        <v>14</v>
      </c>
      <c r="E28" s="46">
        <f>Item13!F3</f>
        <v>57.7</v>
      </c>
      <c r="F28" s="46">
        <f>(ROUND(E28,2)*D28)</f>
        <v>807.80000000000007</v>
      </c>
    </row>
    <row r="29" spans="1:6" customFormat="1" ht="17.25">
      <c r="A29" s="50" t="s">
        <v>139</v>
      </c>
      <c r="B29" s="71" t="str">
        <f>Item14!G20</f>
        <v>ATELIER CARLA RIBEIRO  PE05/2022 ATUALIZADO</v>
      </c>
      <c r="C29" s="71"/>
      <c r="D29" s="71"/>
      <c r="E29" s="71"/>
      <c r="F29" s="71"/>
    </row>
    <row r="30" spans="1:6" customFormat="1" ht="63.75">
      <c r="A30" s="44">
        <v>14</v>
      </c>
      <c r="B30" s="45" t="str">
        <f>Item14!B3</f>
        <v>Terno social feminino - Composto de um blazer e uma calça, confeccionado em tecido two way liso ou confort uniform, na cor preta (95% poliéster e 5% elastano). Blazer forrado, manga longa, gola alfaiate, acinturado e com recortes estratégicos nas costas para perfeita vestibilidade, dois bolsos embutidos e fechamento frontal com dois botões. Calça de cós médio, longa em corte reto, sem bolsos e um botão frontal.</v>
      </c>
      <c r="C30" s="44" t="str">
        <f>Item14!C3</f>
        <v>UNIDADE</v>
      </c>
      <c r="D30" s="44">
        <f>Item14!D3</f>
        <v>1</v>
      </c>
      <c r="E30" s="46">
        <f>Item14!F3</f>
        <v>322.17</v>
      </c>
      <c r="F30" s="46">
        <f>(ROUND(E30,2)*D30)</f>
        <v>322.17</v>
      </c>
    </row>
    <row r="31" spans="1:6" customFormat="1" ht="17.25">
      <c r="A31" s="50" t="s">
        <v>139</v>
      </c>
      <c r="B31" s="71" t="str">
        <f>Item15!G20</f>
        <v>ATELIER CARLA RIBEIRO  PE05/2022 ATUALIZADO</v>
      </c>
      <c r="C31" s="71"/>
      <c r="D31" s="71"/>
      <c r="E31" s="71"/>
      <c r="F31" s="71"/>
    </row>
    <row r="32" spans="1:6" customFormat="1" ht="76.5">
      <c r="A32" s="44">
        <v>15</v>
      </c>
      <c r="B32" s="45" t="str">
        <f>Item15!B3</f>
        <v>Camiseta social feminino - Camiseta feminina na cor branca, estilo social, manga longa, confeccionada em tecido 100 % algodão (fio 80), de modo a não deixar transparecer a cor do corpo, sem bolso frontal; colarinho sem botões entretelado em toda sua extensão, indeformável, da mesma cor do tecido; punho aberto entretelado em toda sua extensão, abotoamento com dois botões; pala  de dois panos, fralda longa, recortada na direção das costuras laterais e toda embainhada; aviamento na mesma cor do tecido, etiqueta de composição e instrução de lavagem conforme determinação do INMETRO.</v>
      </c>
      <c r="C32" s="44" t="str">
        <f>Item15!C3</f>
        <v>UNIDADE</v>
      </c>
      <c r="D32" s="44">
        <f>Item15!D3</f>
        <v>2</v>
      </c>
      <c r="E32" s="46">
        <f>Item15!F3</f>
        <v>114.51</v>
      </c>
      <c r="F32" s="46">
        <f>(ROUND(E32,2)*D32)</f>
        <v>229.02</v>
      </c>
    </row>
    <row r="33" spans="1:6" customFormat="1" ht="17.25">
      <c r="A33" s="50" t="s">
        <v>139</v>
      </c>
      <c r="B33" s="71" t="str">
        <f>Item16!G20</f>
        <v>ATELIER CARLA RIBEIRO  PE02/2022 ATUALIZADO</v>
      </c>
      <c r="C33" s="71"/>
      <c r="D33" s="71"/>
      <c r="E33" s="71"/>
      <c r="F33" s="71"/>
    </row>
    <row r="34" spans="1:6" customFormat="1" ht="51">
      <c r="A34" s="44">
        <v>16</v>
      </c>
      <c r="B34" s="45" t="str">
        <f>Item16!B3</f>
        <v>Sapato social feminino - Na cor preta, 100% couro macio. Produto: scarpin, em cor preta. Salto: fino, com 8 cm, bico fino. Ocasião/estilo: casual. Material externo: couro. Material interno: têxtil. Material da sola: borracha. A medida do salto pode variar entre 0,5 cm e 3 cm dentro da grade 33-39, de acordo com tamanho do calçado.</v>
      </c>
      <c r="C34" s="44" t="str">
        <f>Item16!C3</f>
        <v>UNIDADE</v>
      </c>
      <c r="D34" s="44">
        <f>Item16!D3</f>
        <v>1</v>
      </c>
      <c r="E34" s="46">
        <f>Item16!F3</f>
        <v>140.63999999999999</v>
      </c>
      <c r="F34" s="46">
        <f>(ROUND(E34,2)*D34)</f>
        <v>140.63999999999999</v>
      </c>
    </row>
    <row r="35" spans="1:6" customFormat="1" ht="17.25">
      <c r="A35" s="50" t="s">
        <v>139</v>
      </c>
      <c r="B35" s="71" t="str">
        <f>Item17!G20</f>
        <v>ALBUQUERQUE &amp; AMORIM PE10029/2021 ATUALIZADO</v>
      </c>
      <c r="C35" s="71"/>
      <c r="D35" s="71"/>
      <c r="E35" s="71"/>
      <c r="F35" s="71"/>
    </row>
    <row r="36" spans="1:6" customFormat="1" ht="25.5">
      <c r="A36" s="44">
        <v>17</v>
      </c>
      <c r="B36" s="45" t="str">
        <f>Item17!B3</f>
        <v>Meia social feminina - Meia social fabricada em 100% poliamida, cor variada, com cano de aproximadamente 27 cm, com calcanhar, e com punho de elástico suave.</v>
      </c>
      <c r="C36" s="44" t="str">
        <f>Item17!C3</f>
        <v>UNIDADE</v>
      </c>
      <c r="D36" s="44">
        <f>Item17!D3</f>
        <v>1</v>
      </c>
      <c r="E36" s="46">
        <f>Item17!F3</f>
        <v>6.29</v>
      </c>
      <c r="F36" s="46">
        <f>(ROUND(E36,2)*D36)</f>
        <v>6.29</v>
      </c>
    </row>
    <row r="37" spans="1:6" customFormat="1" ht="17.25">
      <c r="A37" s="50" t="s">
        <v>139</v>
      </c>
      <c r="B37" s="71" t="str">
        <f>Item18!G20</f>
        <v>LIMA DIAS ROUPAS E ACESSORIOS PE15/2021 ATUALIZADO</v>
      </c>
      <c r="C37" s="71"/>
      <c r="D37" s="71"/>
      <c r="E37" s="71"/>
      <c r="F37" s="71"/>
    </row>
    <row r="38" spans="1:6" customFormat="1" ht="25.5">
      <c r="A38" s="44">
        <v>18</v>
      </c>
      <c r="B38" s="45" t="str">
        <f>Item18!B3</f>
        <v>Cinto social feminino - Na cor preta, 100% couro macio, fivela de 4x6 cm de comprimento, em metal com acabamento em níquel escovado, com garra regulável para ajustar o tamanho.</v>
      </c>
      <c r="C38" s="44" t="str">
        <f>Item18!C3</f>
        <v>UNIDADE</v>
      </c>
      <c r="D38" s="44">
        <f>Item18!D3</f>
        <v>1</v>
      </c>
      <c r="E38" s="46">
        <f>Item18!F3</f>
        <v>61.79</v>
      </c>
      <c r="F38" s="46">
        <f>(ROUND(E38,2)*D38)</f>
        <v>61.79</v>
      </c>
    </row>
    <row r="39" spans="1:6" customFormat="1" ht="17.25">
      <c r="A39" s="50" t="s">
        <v>139</v>
      </c>
      <c r="B39" s="71" t="str">
        <f>Item19!G20</f>
        <v>BASILIO MACHADO / PE 01/2022 ATUALIZADO</v>
      </c>
      <c r="C39" s="71"/>
      <c r="D39" s="71"/>
      <c r="E39" s="71"/>
      <c r="F39" s="71"/>
    </row>
    <row r="40" spans="1:6" customFormat="1" ht="165.75">
      <c r="A40" s="44">
        <v>19</v>
      </c>
      <c r="B40" s="45" t="str">
        <f>Item19!B3</f>
        <v>Gandola tática - Gandola preta tática, em tecido rip-stop, com manga longa. Distintivo funcional descrito no art. 3°, inciso II, nas cores originais do distintivo, logo baixo, no peito esquerdo, medindo 8 cm de altura por 6 cm de largura, obedecendo a distância de 19 cm da base do pescoço. A identificação individual seguido do tipo sanguíneo no peito direito, com letras maiúsculas fonte Arial black com altura da letra de 1,2 cm, na cor cinza (PANTONE P173-1C), obedecendo à distância de 19 cm da base do pescoço, para seguir pantone serigráfico (silk screen), bandeira do Brasil/Estado, nas cores originais medindo 5 x 7 cm, localizada no centro da manga esquerda, emborrachada e a inscrição da sigla do órgão do poder judiciário no centro da manga direita, como exemplo "CJF; TRF2; SJRJ..." na cor cinza (PANTONE P173-1C), com letras fonte Arial black, maiúsculas, altura da letra de 1,3 cm, com espaçamento entre as palavras de 0,5 cm, com a tarja emborrachada medindo 9 x 4 cm. Inscrição "POLÍCIA JUDICIAL" em silk screen, conforme modelo, posicionada, no centro das costas. Letras fonte Arial black, maiúsculas, dimensões da inscrição de 26 x 10 cm, com espaçamento entre as palavras de 1,0 cm, na cor cinza (PANTONE P173-1C).</v>
      </c>
      <c r="C40" s="44" t="str">
        <f>Item19!C3</f>
        <v>UNIDADE</v>
      </c>
      <c r="D40" s="44">
        <f>Item19!D3</f>
        <v>15</v>
      </c>
      <c r="E40" s="46">
        <f>Item19!F3</f>
        <v>178.11</v>
      </c>
      <c r="F40" s="46">
        <f>(ROUND(E40,2)*D40)</f>
        <v>2671.65</v>
      </c>
    </row>
    <row r="41" spans="1:6" customFormat="1" ht="17.25">
      <c r="A41" s="50" t="s">
        <v>139</v>
      </c>
      <c r="B41" s="71" t="str">
        <f>Item20!G20</f>
        <v>F J DA SILVA ARTI PE 15/2021 ATUALIZADO</v>
      </c>
      <c r="C41" s="71"/>
      <c r="D41" s="71"/>
      <c r="E41" s="71"/>
      <c r="F41" s="71"/>
    </row>
    <row r="42" spans="1:6" customFormat="1" ht="63.75">
      <c r="A42" s="44">
        <v>20</v>
      </c>
      <c r="B42" s="45" t="str">
        <f>Item20!B3</f>
        <v>Boné - Tecido rip-stop, cor preta sólida. Fita interna de reforço nas costuras. Inscrição "Polícia Judicial" Letras fonte Arial black, maiúsculas, dimensões da inscrição de 10 x 4 cm, com espaçamento entre as palavras de 0,5 cm, na cor cinza (PANTONE P173-1C), bordado na parte frontal e bandeira do Brasil bordada do lado esquerdo, nas cores originais medindo 5 x 3,5 cm. Ajuste em elástico ultraconforto para ajuste à cabeça.</v>
      </c>
      <c r="C42" s="44" t="str">
        <f>Item20!C3</f>
        <v>UNIDADE</v>
      </c>
      <c r="D42" s="44">
        <f>Item20!D3</f>
        <v>15</v>
      </c>
      <c r="E42" s="46">
        <f>Item20!F3</f>
        <v>28.76</v>
      </c>
      <c r="F42" s="46">
        <f>(ROUND(E42,2)*D42)</f>
        <v>431.40000000000003</v>
      </c>
    </row>
    <row r="43" spans="1:6" customFormat="1" ht="17.25">
      <c r="A43" s="50" t="s">
        <v>139</v>
      </c>
      <c r="B43" s="71" t="str">
        <f>Item21!G20</f>
        <v>J.R. MACHADO - PE85/2021 ATUALIZADO</v>
      </c>
      <c r="C43" s="71"/>
      <c r="D43" s="71"/>
      <c r="E43" s="71"/>
      <c r="F43" s="71"/>
    </row>
    <row r="44" spans="1:6" customFormat="1" ht="89.25">
      <c r="A44" s="44">
        <v>21</v>
      </c>
      <c r="B44" s="45" t="str">
        <f>Item21!B3</f>
        <v>Distintivo Funcional - Material: O distintivo de Polícia Judicial deverá ser fabricado com a predominância do metal bronze, na cor prata e com dimensões de 80x6Omm, conforme    abaixo: I — acima: a legenda "POLÍCIA" na cor preta em tampografia; II — ao centro: o Brasão da República em tampografia; III — abaixo: a legenda "JUDICIAL" na cor preta em tampografia; IV — diagonal: faixa verde na diagonal superior e cor amarela na faixa diagonal inferior, ambas em resina; V — um anel ovalar na cor preta em resina como moldura na composição do distintivo; e VI — número de matrícula gravado no dorso.</v>
      </c>
      <c r="C44" s="44" t="str">
        <f>Item21!C3</f>
        <v>UNIDADE</v>
      </c>
      <c r="D44" s="44">
        <f>Item21!D3</f>
        <v>15</v>
      </c>
      <c r="E44" s="46">
        <f>Item21!F3</f>
        <v>94.92</v>
      </c>
      <c r="F44" s="46">
        <f>(ROUND(E44,2)*D44)</f>
        <v>1423.8</v>
      </c>
    </row>
    <row r="45" spans="1:6" customFormat="1" ht="17.25">
      <c r="A45" s="50" t="s">
        <v>139</v>
      </c>
      <c r="B45" s="71" t="str">
        <f>Item22!G20</f>
        <v>J.R MACHADO / PE 85/2021 ATUALIZADO</v>
      </c>
      <c r="C45" s="71"/>
      <c r="D45" s="71"/>
      <c r="E45" s="71"/>
      <c r="F45" s="71"/>
    </row>
    <row r="46" spans="1:6" customFormat="1" ht="25.5">
      <c r="A46" s="44">
        <v>22</v>
      </c>
      <c r="B46" s="45" t="str">
        <f>Item22!B3</f>
        <v>Insígnia de lapela - No mesmo formato e idêntico ao distintivo funcional, com tamanho reduzido de 20x15mm.</v>
      </c>
      <c r="C46" s="44" t="str">
        <f>Item22!C3</f>
        <v>UNIDADE</v>
      </c>
      <c r="D46" s="44">
        <f>Item22!D3</f>
        <v>15</v>
      </c>
      <c r="E46" s="46">
        <f>Item22!F3</f>
        <v>16.18</v>
      </c>
      <c r="F46" s="46">
        <f>(ROUND(E46,2)*D46)</f>
        <v>242.7</v>
      </c>
    </row>
    <row r="47" spans="1:6" customFormat="1" ht="15.75">
      <c r="A47" s="47"/>
      <c r="B47" s="47"/>
      <c r="C47" s="70" t="s">
        <v>140</v>
      </c>
      <c r="D47" s="70"/>
      <c r="E47" s="70"/>
      <c r="F47" s="48">
        <f>SUM(F4:F46)</f>
        <v>41838.04</v>
      </c>
    </row>
  </sheetData>
  <mergeCells count="24">
    <mergeCell ref="C47:E47"/>
    <mergeCell ref="B41:F41"/>
    <mergeCell ref="B43:F43"/>
    <mergeCell ref="B45:F45"/>
    <mergeCell ref="B31:F31"/>
    <mergeCell ref="B33:F33"/>
    <mergeCell ref="B35:F35"/>
    <mergeCell ref="B37:F37"/>
    <mergeCell ref="B39:F39"/>
    <mergeCell ref="B21:F21"/>
    <mergeCell ref="B23:F23"/>
    <mergeCell ref="B25:F25"/>
    <mergeCell ref="B27:F27"/>
    <mergeCell ref="B29:F29"/>
    <mergeCell ref="B11:F11"/>
    <mergeCell ref="B13:F13"/>
    <mergeCell ref="B15:F15"/>
    <mergeCell ref="B17:F17"/>
    <mergeCell ref="B19:F19"/>
    <mergeCell ref="A1:F1"/>
    <mergeCell ref="B3:F3"/>
    <mergeCell ref="B5:F5"/>
    <mergeCell ref="B7:F7"/>
    <mergeCell ref="B9:F9"/>
  </mergeCells>
  <pageMargins left="0.51180555555555496" right="0.51180555555555496" top="0.78749999999999998" bottom="0.78749999999999998" header="0.51180555555555496" footer="0.51180555555555496"/>
  <pageSetup paperSize="9" scale="91" firstPageNumber="0" fitToHeight="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B3" sqref="B3:B1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32</v>
      </c>
      <c r="B2" s="2" t="s">
        <v>2</v>
      </c>
      <c r="C2" s="2" t="s">
        <v>3</v>
      </c>
      <c r="D2" s="2" t="s">
        <v>4</v>
      </c>
      <c r="E2" s="3" t="s">
        <v>5</v>
      </c>
      <c r="F2" s="3" t="s">
        <v>6</v>
      </c>
      <c r="G2" s="2" t="s">
        <v>7</v>
      </c>
      <c r="H2" s="4" t="s">
        <v>8</v>
      </c>
      <c r="I2" s="5" t="s">
        <v>9</v>
      </c>
    </row>
    <row r="3" spans="1:9" ht="12.75" customHeight="1">
      <c r="A3" s="56"/>
      <c r="B3" s="57" t="s">
        <v>143</v>
      </c>
      <c r="C3" s="58" t="s">
        <v>3</v>
      </c>
      <c r="D3" s="59">
        <v>15</v>
      </c>
      <c r="E3" s="60">
        <f>IF(C20&lt;=25%,D20,MIN(E20:F20))</f>
        <v>307.31</v>
      </c>
      <c r="F3" s="60">
        <f>MIN(H3:H17)</f>
        <v>288.77</v>
      </c>
      <c r="G3" s="6" t="s">
        <v>233</v>
      </c>
      <c r="H3" s="7">
        <v>288.77</v>
      </c>
      <c r="I3" s="8" t="str">
        <f t="shared" ref="I3:I17" si="0">IF(H3="","",(IF($C$20&lt;25%,"N/A",IF(H3&lt;=($D$20+$A$20),H3,"Descartado"))))</f>
        <v>N/A</v>
      </c>
    </row>
    <row r="4" spans="1:9">
      <c r="A4" s="56"/>
      <c r="B4" s="57"/>
      <c r="C4" s="58"/>
      <c r="D4" s="59"/>
      <c r="E4" s="60"/>
      <c r="F4" s="60"/>
      <c r="G4" s="34" t="s">
        <v>234</v>
      </c>
      <c r="H4" s="7">
        <v>291.95</v>
      </c>
      <c r="I4" s="8" t="str">
        <f t="shared" si="0"/>
        <v>N/A</v>
      </c>
    </row>
    <row r="5" spans="1:9">
      <c r="A5" s="56"/>
      <c r="B5" s="57"/>
      <c r="C5" s="58"/>
      <c r="D5" s="59"/>
      <c r="E5" s="60"/>
      <c r="F5" s="60"/>
      <c r="G5" s="6" t="s">
        <v>235</v>
      </c>
      <c r="H5" s="7">
        <v>341.21</v>
      </c>
      <c r="I5" s="8" t="str">
        <f t="shared" si="0"/>
        <v>N/A</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f>IF(B20&lt;2,"N/A",(STDEV(H3:H17)))</f>
        <v>29.401285686173654</v>
      </c>
      <c r="B20" s="19">
        <f>COUNT(H3:H17)</f>
        <v>3</v>
      </c>
      <c r="C20" s="20">
        <f>IF(B20&lt;2,"N/A",(A20/D20))</f>
        <v>9.5673052247481877E-2</v>
      </c>
      <c r="D20" s="21">
        <f>ROUND(AVERAGE(H3:H17),2)</f>
        <v>307.31</v>
      </c>
      <c r="E20" s="22" t="str">
        <f>IFERROR(ROUND(IF(B20&lt;2,"N/A",(IF(C20&lt;=25%,"N/A",AVERAGE(I3:I17)))),2),"N/A")</f>
        <v>N/A</v>
      </c>
      <c r="F20" s="22">
        <f>ROUND(MEDIAN(H3:H17),2)</f>
        <v>291.95</v>
      </c>
      <c r="G20" s="23" t="str">
        <f>INDEX(G3:G17,MATCH(H20,H3:H17,0))</f>
        <v>BASILIO MACHADO DE SOUSA PE01/2022 ATUALIZADO</v>
      </c>
      <c r="H20" s="24">
        <f>MIN(H3:H17)</f>
        <v>288.77</v>
      </c>
      <c r="I20" s="18"/>
    </row>
    <row r="21" spans="1:11">
      <c r="A21" s="25"/>
      <c r="B21" s="18"/>
      <c r="C21" s="26"/>
      <c r="D21" s="26"/>
      <c r="E21" s="26"/>
      <c r="F21" s="26"/>
      <c r="G21" s="18"/>
      <c r="H21" s="27"/>
      <c r="I21" s="28"/>
      <c r="J21" s="28"/>
      <c r="K21" s="28"/>
    </row>
    <row r="22" spans="1:11">
      <c r="B22" s="25"/>
      <c r="C22" s="25"/>
      <c r="D22" s="62"/>
      <c r="E22" s="62"/>
      <c r="F22" s="30"/>
      <c r="G22" s="31" t="s">
        <v>19</v>
      </c>
      <c r="H22" s="32">
        <f>IF(C20&lt;=25%,D20,MIN(E20:F20))</f>
        <v>307.31</v>
      </c>
    </row>
    <row r="23" spans="1:11">
      <c r="B23" s="25"/>
      <c r="C23" s="25"/>
      <c r="D23" s="62"/>
      <c r="E23" s="62"/>
      <c r="F23" s="33"/>
      <c r="G23" s="4" t="s">
        <v>20</v>
      </c>
      <c r="H23" s="24">
        <f>ROUND(H22,2)*D3</f>
        <v>4609.6499999999996</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B3" sqref="B3:B1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33</v>
      </c>
      <c r="B2" s="2" t="s">
        <v>2</v>
      </c>
      <c r="C2" s="2" t="s">
        <v>3</v>
      </c>
      <c r="D2" s="2" t="s">
        <v>4</v>
      </c>
      <c r="E2" s="3" t="s">
        <v>5</v>
      </c>
      <c r="F2" s="3" t="s">
        <v>6</v>
      </c>
      <c r="G2" s="2" t="s">
        <v>7</v>
      </c>
      <c r="H2" s="4" t="s">
        <v>8</v>
      </c>
      <c r="I2" s="5" t="s">
        <v>9</v>
      </c>
    </row>
    <row r="3" spans="1:9" ht="12.75" customHeight="1">
      <c r="A3" s="56"/>
      <c r="B3" s="57" t="s">
        <v>142</v>
      </c>
      <c r="C3" s="58" t="s">
        <v>3</v>
      </c>
      <c r="D3" s="59">
        <v>30</v>
      </c>
      <c r="E3" s="60">
        <f>IF(C20&lt;=25%,D20,MIN(E20:F20))</f>
        <v>26.23</v>
      </c>
      <c r="F3" s="60">
        <f>MIN(H3:H17)</f>
        <v>18.84</v>
      </c>
      <c r="G3" s="6" t="s">
        <v>215</v>
      </c>
      <c r="H3" s="7">
        <v>18.84</v>
      </c>
      <c r="I3" s="8" t="str">
        <f t="shared" ref="I3:I17" si="0">IF(H3="","",(IF($C$20&lt;25%,"N/A",IF(H3&lt;=($D$20+$A$20),H3,"Descartado"))))</f>
        <v>N/A</v>
      </c>
    </row>
    <row r="4" spans="1:9">
      <c r="A4" s="56"/>
      <c r="B4" s="57"/>
      <c r="C4" s="58"/>
      <c r="D4" s="59"/>
      <c r="E4" s="60"/>
      <c r="F4" s="60"/>
      <c r="G4" s="6" t="s">
        <v>216</v>
      </c>
      <c r="H4" s="7">
        <v>28.89</v>
      </c>
      <c r="I4" s="8" t="str">
        <f t="shared" si="0"/>
        <v>N/A</v>
      </c>
    </row>
    <row r="5" spans="1:9">
      <c r="A5" s="56"/>
      <c r="B5" s="57"/>
      <c r="C5" s="58"/>
      <c r="D5" s="59"/>
      <c r="E5" s="60"/>
      <c r="F5" s="60"/>
      <c r="G5" s="6" t="s">
        <v>217</v>
      </c>
      <c r="H5" s="7">
        <v>30.95</v>
      </c>
      <c r="I5" s="8" t="str">
        <f t="shared" si="0"/>
        <v>N/A</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f>IF(B20&lt;2,"N/A",(STDEV(H3:H17)))</f>
        <v>6.4794315594296696</v>
      </c>
      <c r="B20" s="19">
        <f>COUNT(H3:H17)</f>
        <v>3</v>
      </c>
      <c r="C20" s="20">
        <f>IF(B20&lt;2,"N/A",(A20/D20))</f>
        <v>0.24702369650894662</v>
      </c>
      <c r="D20" s="21">
        <f>ROUND(AVERAGE(H3:H17),2)</f>
        <v>26.23</v>
      </c>
      <c r="E20" s="22" t="str">
        <f>IFERROR(ROUND(IF(B20&lt;2,"N/A",(IF(C20&lt;=25%,"N/A",AVERAGE(I3:I17)))),2),"N/A")</f>
        <v>N/A</v>
      </c>
      <c r="F20" s="22">
        <f>ROUND(MEDIAN(H3:H17),2)</f>
        <v>28.89</v>
      </c>
      <c r="G20" s="23" t="str">
        <f>INDEX(G3:G17,MATCH(H20,H3:H17,0))</f>
        <v>LIMA DIAS ROUPAS E ACES -PE05/2022 ATUALIZADO</v>
      </c>
      <c r="H20" s="24">
        <f>MIN(H3:H17)</f>
        <v>18.84</v>
      </c>
      <c r="I20" s="18"/>
    </row>
    <row r="21" spans="1:11">
      <c r="A21" s="25"/>
      <c r="B21" s="18"/>
      <c r="C21" s="26"/>
      <c r="D21" s="26"/>
      <c r="E21" s="26"/>
      <c r="F21" s="26"/>
      <c r="G21" s="18"/>
      <c r="H21" s="27"/>
      <c r="I21" s="28"/>
      <c r="J21" s="28"/>
      <c r="K21" s="28"/>
    </row>
    <row r="22" spans="1:11">
      <c r="B22" s="25"/>
      <c r="C22" s="25"/>
      <c r="D22" s="62"/>
      <c r="E22" s="62"/>
      <c r="F22" s="30"/>
      <c r="G22" s="31" t="s">
        <v>19</v>
      </c>
      <c r="H22" s="32">
        <f>IF(C20&lt;=25%,D20,MIN(E20:F20))</f>
        <v>26.23</v>
      </c>
    </row>
    <row r="23" spans="1:11">
      <c r="B23" s="25"/>
      <c r="C23" s="25"/>
      <c r="D23" s="62"/>
      <c r="E23" s="62"/>
      <c r="F23" s="33"/>
      <c r="G23" s="4" t="s">
        <v>20</v>
      </c>
      <c r="H23" s="24">
        <f>ROUND(H22,2)*D3</f>
        <v>786.9</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B3" sqref="B3:B1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35</v>
      </c>
      <c r="B2" s="2" t="s">
        <v>2</v>
      </c>
      <c r="C2" s="2" t="s">
        <v>3</v>
      </c>
      <c r="D2" s="2" t="s">
        <v>4</v>
      </c>
      <c r="E2" s="3" t="s">
        <v>5</v>
      </c>
      <c r="F2" s="3" t="s">
        <v>6</v>
      </c>
      <c r="G2" s="2" t="s">
        <v>7</v>
      </c>
      <c r="H2" s="4" t="s">
        <v>8</v>
      </c>
      <c r="I2" s="5" t="s">
        <v>9</v>
      </c>
    </row>
    <row r="3" spans="1:9" ht="12.75" customHeight="1">
      <c r="A3" s="56"/>
      <c r="B3" s="57" t="s">
        <v>141</v>
      </c>
      <c r="C3" s="58" t="s">
        <v>3</v>
      </c>
      <c r="D3" s="59">
        <v>15</v>
      </c>
      <c r="E3" s="60">
        <f>IF(C20&lt;=25%,D20,MIN(E20:F20))</f>
        <v>62.6</v>
      </c>
      <c r="F3" s="60">
        <f>MIN(H3:H17)</f>
        <v>52.74</v>
      </c>
      <c r="G3" s="6" t="s">
        <v>212</v>
      </c>
      <c r="H3" s="7">
        <v>57.7</v>
      </c>
      <c r="I3" s="8" t="str">
        <f t="shared" ref="I3:I17" si="0">IF(H3="","",(IF($C$20&lt;25%,"N/A",IF(H3&lt;=($D$20+$A$20),H3,"Descartado"))))</f>
        <v>N/A</v>
      </c>
    </row>
    <row r="4" spans="1:9">
      <c r="A4" s="56"/>
      <c r="B4" s="57"/>
      <c r="C4" s="58"/>
      <c r="D4" s="59"/>
      <c r="E4" s="60"/>
      <c r="F4" s="60"/>
      <c r="G4" s="6" t="s">
        <v>213</v>
      </c>
      <c r="H4" s="7">
        <v>77.37</v>
      </c>
      <c r="I4" s="8" t="str">
        <f t="shared" si="0"/>
        <v>N/A</v>
      </c>
    </row>
    <row r="5" spans="1:9" ht="24">
      <c r="A5" s="56"/>
      <c r="B5" s="57"/>
      <c r="C5" s="58"/>
      <c r="D5" s="59"/>
      <c r="E5" s="60"/>
      <c r="F5" s="60"/>
      <c r="G5" s="34" t="s">
        <v>214</v>
      </c>
      <c r="H5" s="7">
        <v>52.74</v>
      </c>
      <c r="I5" s="8" t="str">
        <f t="shared" si="0"/>
        <v>N/A</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f>IF(B20&lt;2,"N/A",(STDEV(H3:H17)))</f>
        <v>13.026558767891615</v>
      </c>
      <c r="B20" s="19">
        <f>COUNT(H3:H17)</f>
        <v>3</v>
      </c>
      <c r="C20" s="20">
        <f>IF(B20&lt;2,"N/A",(A20/D20))</f>
        <v>0.20809199309731014</v>
      </c>
      <c r="D20" s="21">
        <f>ROUND(AVERAGE(H3:H17),2)</f>
        <v>62.6</v>
      </c>
      <c r="E20" s="22" t="str">
        <f>IFERROR(ROUND(IF(B20&lt;2,"N/A",(IF(C20&lt;=25%,"N/A",AVERAGE(I3:I17)))),2),"N/A")</f>
        <v>N/A</v>
      </c>
      <c r="F20" s="22">
        <f>ROUND(MEDIAN(H3:H17),2)</f>
        <v>57.7</v>
      </c>
      <c r="G20" s="23" t="str">
        <f>INDEX(G3:G17,MATCH(H20,H3:H17,0))</f>
        <v>ATELIER CARLA RIBEIRO PE05/2022 ATUALIZADO</v>
      </c>
      <c r="H20" s="24">
        <f>MIN(H3:H17)</f>
        <v>52.74</v>
      </c>
      <c r="I20" s="18"/>
    </row>
    <row r="21" spans="1:11">
      <c r="A21" s="25"/>
      <c r="B21" s="18"/>
      <c r="C21" s="26"/>
      <c r="D21" s="26"/>
      <c r="E21" s="26"/>
      <c r="F21" s="26"/>
      <c r="G21" s="18"/>
      <c r="H21" s="27"/>
      <c r="I21" s="28"/>
      <c r="J21" s="28"/>
      <c r="K21" s="28"/>
    </row>
    <row r="22" spans="1:11">
      <c r="B22" s="25"/>
      <c r="C22" s="25"/>
      <c r="D22" s="62"/>
      <c r="E22" s="62"/>
      <c r="F22" s="30"/>
      <c r="G22" s="31" t="s">
        <v>19</v>
      </c>
      <c r="H22" s="32">
        <f>IF(C20&lt;=25%,D20,MIN(E20:F20))</f>
        <v>62.6</v>
      </c>
    </row>
    <row r="23" spans="1:11">
      <c r="B23" s="25"/>
      <c r="C23" s="25"/>
      <c r="D23" s="62"/>
      <c r="E23" s="62"/>
      <c r="F23" s="33"/>
      <c r="G23" s="4" t="s">
        <v>20</v>
      </c>
      <c r="H23" s="24">
        <f>ROUND(H22,2)*D3</f>
        <v>939</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B3" sqref="B3:B1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36</v>
      </c>
      <c r="B2" s="2" t="s">
        <v>2</v>
      </c>
      <c r="C2" s="2" t="s">
        <v>3</v>
      </c>
      <c r="D2" s="2" t="s">
        <v>4</v>
      </c>
      <c r="E2" s="3" t="s">
        <v>5</v>
      </c>
      <c r="F2" s="3" t="s">
        <v>6</v>
      </c>
      <c r="G2" s="2" t="s">
        <v>7</v>
      </c>
      <c r="H2" s="4" t="s">
        <v>8</v>
      </c>
      <c r="I2" s="5" t="s">
        <v>9</v>
      </c>
    </row>
    <row r="3" spans="1:9" ht="12.75" customHeight="1">
      <c r="A3" s="56"/>
      <c r="B3" s="57" t="s">
        <v>147</v>
      </c>
      <c r="C3" s="58" t="s">
        <v>3</v>
      </c>
      <c r="D3" s="59">
        <v>14</v>
      </c>
      <c r="E3" s="60">
        <f>IF(C20&lt;=25%,D20,MIN(E20:F20))</f>
        <v>1131.96</v>
      </c>
      <c r="F3" s="60">
        <f>MIN(H3:H17)</f>
        <v>1065.3699999999999</v>
      </c>
      <c r="G3" s="6" t="s">
        <v>209</v>
      </c>
      <c r="H3" s="7">
        <v>1065.3699999999999</v>
      </c>
      <c r="I3" s="8">
        <f t="shared" ref="I3:I17" si="0">IF(H3="","",(IF($C$20&lt;25%,"N/A",IF(H3&lt;=($D$20+$A$20),H3,"Descartado"))))</f>
        <v>1065.3699999999999</v>
      </c>
    </row>
    <row r="4" spans="1:9">
      <c r="A4" s="56"/>
      <c r="B4" s="57"/>
      <c r="C4" s="58"/>
      <c r="D4" s="59"/>
      <c r="E4" s="60"/>
      <c r="F4" s="60"/>
      <c r="G4" s="6" t="s">
        <v>210</v>
      </c>
      <c r="H4" s="7">
        <v>1198.54</v>
      </c>
      <c r="I4" s="8">
        <f t="shared" si="0"/>
        <v>1198.54</v>
      </c>
    </row>
    <row r="5" spans="1:9">
      <c r="A5" s="56"/>
      <c r="B5" s="57"/>
      <c r="C5" s="58"/>
      <c r="D5" s="59"/>
      <c r="E5" s="60"/>
      <c r="F5" s="60"/>
      <c r="G5" s="6" t="s">
        <v>211</v>
      </c>
      <c r="H5" s="7">
        <v>1810.06</v>
      </c>
      <c r="I5" s="8" t="str">
        <f t="shared" si="0"/>
        <v>Descartado</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f>IF(B20&lt;2,"N/A",(STDEV(H3:H17)))</f>
        <v>397.12595722264211</v>
      </c>
      <c r="B20" s="19">
        <f>COUNT(H3:H17)</f>
        <v>3</v>
      </c>
      <c r="C20" s="20">
        <f>IF(B20&lt;2,"N/A",(A20/D20))</f>
        <v>0.29243658438032838</v>
      </c>
      <c r="D20" s="21">
        <f>ROUND(AVERAGE(H3:H17),2)</f>
        <v>1357.99</v>
      </c>
      <c r="E20" s="22">
        <f>IFERROR(ROUND(IF(B20&lt;2,"N/A",(IF(C20&lt;=25%,"N/A",AVERAGE(I3:I17)))),2),"N/A")</f>
        <v>1131.96</v>
      </c>
      <c r="F20" s="22">
        <f>ROUND(MEDIAN(H3:H17),2)</f>
        <v>1198.54</v>
      </c>
      <c r="G20" s="23" t="str">
        <f>INDEX(G3:G17,MATCH(H20,H3:H17,0))</f>
        <v>CARLA PATRICIA A BARNDÃO-PE39/2021 ATUALIZADO</v>
      </c>
      <c r="H20" s="24">
        <f>MIN(H3:H17)</f>
        <v>1065.3699999999999</v>
      </c>
      <c r="I20" s="18"/>
    </row>
    <row r="21" spans="1:11">
      <c r="A21" s="25"/>
      <c r="B21" s="18"/>
      <c r="C21" s="26"/>
      <c r="D21" s="26"/>
      <c r="E21" s="26"/>
      <c r="F21" s="26"/>
      <c r="G21" s="18"/>
      <c r="H21" s="27"/>
      <c r="I21" s="28"/>
      <c r="J21" s="28"/>
      <c r="K21" s="28"/>
    </row>
    <row r="22" spans="1:11">
      <c r="B22" s="25"/>
      <c r="C22" s="25"/>
      <c r="D22" s="62"/>
      <c r="E22" s="62"/>
      <c r="F22" s="30"/>
      <c r="G22" s="31" t="s">
        <v>19</v>
      </c>
      <c r="H22" s="32">
        <f>IF(C20&lt;=25%,D20,MIN(E20:F20))</f>
        <v>1131.96</v>
      </c>
    </row>
    <row r="23" spans="1:11">
      <c r="B23" s="25"/>
      <c r="C23" s="25"/>
      <c r="D23" s="62"/>
      <c r="E23" s="62"/>
      <c r="F23" s="33"/>
      <c r="G23" s="4" t="s">
        <v>20</v>
      </c>
      <c r="H23" s="24">
        <f>ROUND(H22,2)*D3</f>
        <v>15847.44</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C44" sqref="C44"/>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37</v>
      </c>
      <c r="B2" s="2" t="s">
        <v>2</v>
      </c>
      <c r="C2" s="2" t="s">
        <v>3</v>
      </c>
      <c r="D2" s="2" t="s">
        <v>4</v>
      </c>
      <c r="E2" s="3" t="s">
        <v>5</v>
      </c>
      <c r="F2" s="3" t="s">
        <v>6</v>
      </c>
      <c r="G2" s="2" t="s">
        <v>7</v>
      </c>
      <c r="H2" s="4" t="s">
        <v>8</v>
      </c>
      <c r="I2" s="5" t="s">
        <v>9</v>
      </c>
    </row>
    <row r="3" spans="1:9" ht="12.75" customHeight="1">
      <c r="A3" s="56"/>
      <c r="B3" s="57" t="s">
        <v>148</v>
      </c>
      <c r="C3" s="58" t="s">
        <v>3</v>
      </c>
      <c r="D3" s="59">
        <v>28</v>
      </c>
      <c r="E3" s="60">
        <f>IF(C20&lt;=25%,D20,MIN(E20:F20))</f>
        <v>168.13</v>
      </c>
      <c r="F3" s="60">
        <f>MIN(H3:H17)</f>
        <v>125.2</v>
      </c>
      <c r="G3" s="6" t="s">
        <v>205</v>
      </c>
      <c r="H3" s="7">
        <v>125.2</v>
      </c>
      <c r="I3" s="8">
        <f t="shared" ref="I3:I17" si="0">IF(H3="","",(IF($C$20&lt;25%,"N/A",IF(H3&lt;=($D$20+$A$20),H3,"Descartado"))))</f>
        <v>125.2</v>
      </c>
    </row>
    <row r="4" spans="1:9">
      <c r="A4" s="56"/>
      <c r="B4" s="57"/>
      <c r="C4" s="58"/>
      <c r="D4" s="59"/>
      <c r="E4" s="60"/>
      <c r="F4" s="60"/>
      <c r="G4" s="6" t="s">
        <v>206</v>
      </c>
      <c r="H4" s="7">
        <v>125.84</v>
      </c>
      <c r="I4" s="8">
        <f t="shared" si="0"/>
        <v>125.84</v>
      </c>
    </row>
    <row r="5" spans="1:9">
      <c r="A5" s="56"/>
      <c r="B5" s="57"/>
      <c r="C5" s="58"/>
      <c r="D5" s="59"/>
      <c r="E5" s="60"/>
      <c r="F5" s="60"/>
      <c r="G5" s="6" t="s">
        <v>207</v>
      </c>
      <c r="H5" s="7">
        <v>210.41</v>
      </c>
      <c r="I5" s="8">
        <f t="shared" si="0"/>
        <v>210.41</v>
      </c>
    </row>
    <row r="6" spans="1:9">
      <c r="A6" s="56"/>
      <c r="B6" s="57"/>
      <c r="C6" s="58"/>
      <c r="D6" s="59"/>
      <c r="E6" s="60"/>
      <c r="F6" s="60"/>
      <c r="G6" s="6" t="s">
        <v>208</v>
      </c>
      <c r="H6" s="7">
        <v>213.07</v>
      </c>
      <c r="I6" s="8">
        <f t="shared" si="0"/>
        <v>213.07</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61" t="s">
        <v>18</v>
      </c>
      <c r="H19" s="61"/>
      <c r="I19" s="18"/>
    </row>
    <row r="20" spans="1:11">
      <c r="A20" s="19">
        <f>IF(B20&lt;2,"N/A",(STDEV(H3:H17)))</f>
        <v>49.791669316596838</v>
      </c>
      <c r="B20" s="19">
        <f>COUNT(H3:H17)</f>
        <v>4</v>
      </c>
      <c r="C20" s="20">
        <f>IF(B20&lt;2,"N/A",(A20/D20))</f>
        <v>0.29527171509575306</v>
      </c>
      <c r="D20" s="21">
        <f>ROUND(AVERAGE(H3:H17),2)</f>
        <v>168.63</v>
      </c>
      <c r="E20" s="22">
        <f>IFERROR(ROUND(IF(B20&lt;2,"N/A",(IF(C20&lt;=25%,"N/A",AVERAGE(I3:I17)))),2),"N/A")</f>
        <v>168.63</v>
      </c>
      <c r="F20" s="22">
        <f>ROUND(MEDIAN(H3:H17),2)</f>
        <v>168.13</v>
      </c>
      <c r="G20" s="23" t="str">
        <f>INDEX(G3:G17,MATCH(H20,H3:H17,0))</f>
        <v>NM CONFECÇOES -PE39/2021 - ATUALIZADO</v>
      </c>
      <c r="H20" s="24">
        <f>MIN(H3:H17)</f>
        <v>125.2</v>
      </c>
      <c r="I20" s="18"/>
    </row>
    <row r="21" spans="1:11">
      <c r="A21" s="25"/>
      <c r="B21" s="18"/>
      <c r="C21" s="26"/>
      <c r="D21" s="26"/>
      <c r="E21" s="26"/>
      <c r="F21" s="26"/>
      <c r="G21" s="18"/>
      <c r="H21" s="27"/>
      <c r="I21" s="28"/>
      <c r="J21" s="28"/>
      <c r="K21" s="28"/>
    </row>
    <row r="22" spans="1:11">
      <c r="B22" s="25"/>
      <c r="C22" s="25"/>
      <c r="D22" s="62"/>
      <c r="E22" s="62"/>
      <c r="F22" s="30"/>
      <c r="G22" s="31" t="s">
        <v>19</v>
      </c>
      <c r="H22" s="32">
        <f>IF(C20&lt;=25%,D20,MIN(E20:F20))</f>
        <v>168.13</v>
      </c>
    </row>
    <row r="23" spans="1:11">
      <c r="B23" s="25"/>
      <c r="C23" s="25"/>
      <c r="D23" s="62"/>
      <c r="E23" s="62"/>
      <c r="F23" s="33"/>
      <c r="G23" s="4" t="s">
        <v>20</v>
      </c>
      <c r="H23" s="24">
        <f>ROUND(H22,2)*D3</f>
        <v>4707.6399999999994</v>
      </c>
    </row>
    <row r="24" spans="1:11">
      <c r="B24" s="29"/>
      <c r="C24" s="29"/>
      <c r="D24" s="18"/>
      <c r="E24" s="18"/>
    </row>
    <row r="26" spans="1:11" ht="12.75" customHeight="1">
      <c r="A26" s="63" t="s">
        <v>21</v>
      </c>
      <c r="B26" s="63"/>
      <c r="C26" s="63"/>
      <c r="D26" s="63"/>
      <c r="E26" s="63"/>
      <c r="F26" s="63"/>
      <c r="G26" s="63"/>
      <c r="H26" s="63"/>
      <c r="I26" s="63"/>
    </row>
    <row r="27" spans="1:11" ht="12.75" customHeight="1">
      <c r="A27" s="63" t="s">
        <v>22</v>
      </c>
      <c r="B27" s="63"/>
      <c r="C27" s="63"/>
      <c r="D27" s="63"/>
      <c r="E27" s="63"/>
      <c r="F27" s="63"/>
      <c r="G27" s="63"/>
      <c r="H27" s="63"/>
      <c r="I27" s="63"/>
    </row>
    <row r="28" spans="1:11" ht="12.75" customHeight="1">
      <c r="A28" s="63" t="s">
        <v>23</v>
      </c>
      <c r="B28" s="63"/>
      <c r="C28" s="63"/>
      <c r="D28" s="63"/>
      <c r="E28" s="63"/>
      <c r="F28" s="63"/>
      <c r="G28" s="63"/>
      <c r="H28" s="63"/>
      <c r="I28" s="63"/>
    </row>
    <row r="29" spans="1:11" ht="12.75" customHeight="1">
      <c r="A29" s="63" t="s">
        <v>24</v>
      </c>
      <c r="B29" s="63"/>
      <c r="C29" s="63"/>
      <c r="D29" s="63"/>
      <c r="E29" s="63"/>
      <c r="F29" s="63"/>
      <c r="G29" s="63"/>
      <c r="H29" s="63"/>
      <c r="I29" s="63"/>
    </row>
    <row r="30" spans="1:11" ht="12.75" customHeight="1">
      <c r="A30" s="63" t="s">
        <v>25</v>
      </c>
      <c r="B30" s="63"/>
      <c r="C30" s="63"/>
      <c r="D30" s="63"/>
      <c r="E30" s="63"/>
      <c r="F30" s="63"/>
      <c r="G30" s="63"/>
      <c r="H30" s="63"/>
      <c r="I30" s="63"/>
    </row>
    <row r="31" spans="1:11" ht="12.75" customHeight="1">
      <c r="A31" s="63" t="s">
        <v>26</v>
      </c>
      <c r="B31" s="63"/>
      <c r="C31" s="63"/>
      <c r="D31" s="63"/>
      <c r="E31" s="63"/>
      <c r="F31" s="63"/>
      <c r="G31" s="63"/>
      <c r="H31" s="63"/>
      <c r="I31" s="63"/>
    </row>
    <row r="32" spans="1:11" ht="24.75" customHeight="1">
      <c r="A32" s="64" t="s">
        <v>27</v>
      </c>
      <c r="B32" s="64"/>
      <c r="C32" s="64"/>
      <c r="D32" s="64"/>
      <c r="E32" s="64"/>
      <c r="F32" s="64"/>
      <c r="G32" s="64"/>
      <c r="H32" s="64"/>
      <c r="I32" s="64"/>
    </row>
  </sheetData>
  <sheetProtection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193</TotalTime>
  <Application>Microsoft Excel</Application>
  <DocSecurity>0</DocSecurity>
  <ScaleCrop>false</ScaleCrop>
  <HeadingPairs>
    <vt:vector size="4" baseType="variant">
      <vt:variant>
        <vt:lpstr>Planilhas</vt:lpstr>
      </vt:variant>
      <vt:variant>
        <vt:i4>45</vt:i4>
      </vt:variant>
      <vt:variant>
        <vt:lpstr>Intervalos nomeados</vt:lpstr>
      </vt:variant>
      <vt:variant>
        <vt:i4>5</vt:i4>
      </vt:variant>
    </vt:vector>
  </HeadingPairs>
  <TitlesOfParts>
    <vt:vector size="5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Item24</vt:lpstr>
      <vt:lpstr>Item25</vt:lpstr>
      <vt:lpstr>Item26</vt:lpstr>
      <vt:lpstr>Item27</vt:lpstr>
      <vt:lpstr>Item28</vt:lpstr>
      <vt:lpstr>Item29</vt:lpstr>
      <vt:lpstr>Item30</vt:lpstr>
      <vt:lpstr>Item31</vt:lpstr>
      <vt:lpstr>Item32</vt:lpstr>
      <vt:lpstr>Item33</vt:lpstr>
      <vt:lpstr>Item40</vt:lpstr>
      <vt:lpstr>Item41</vt:lpstr>
      <vt:lpstr>Item42</vt:lpstr>
      <vt:lpstr>Item43</vt:lpstr>
      <vt:lpstr>Item44</vt:lpstr>
      <vt:lpstr>Item45</vt:lpstr>
      <vt:lpstr>Item46</vt:lpstr>
      <vt:lpstr>Item47</vt:lpstr>
      <vt:lpstr>Item48</vt:lpstr>
      <vt:lpstr>Item49</vt:lpstr>
      <vt:lpstr>Item50</vt:lpstr>
      <vt:lpstr>TOTAL</vt:lpstr>
      <vt:lpstr>menores</vt:lpstr>
      <vt:lpstr>menores!Area_de_impressao</vt:lpstr>
      <vt:lpstr>TOTAL!Area_de_impressao</vt:lpstr>
      <vt:lpstr>TOTAL!Print_Area_0</vt:lpstr>
      <vt:lpstr>TOTAL!Print_Area_0_0</vt:lpstr>
      <vt:lpstr>TOTAL!Titulos_de_impressao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AlcGntara Santos</dc:creator>
  <cp:lastModifiedBy>Grace Lane Gama Bulcão</cp:lastModifiedBy>
  <cp:revision>42</cp:revision>
  <cp:lastPrinted>2022-08-23T22:20:09Z</cp:lastPrinted>
  <dcterms:created xsi:type="dcterms:W3CDTF">2019-01-16T20:04:04Z</dcterms:created>
  <dcterms:modified xsi:type="dcterms:W3CDTF">2022-10-13T19:07:38Z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